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comments10.xml" ContentType="application/vnd.openxmlformats-officedocument.spreadsheetml.comments+xml"/>
  <Override PartName="/xl/drawings/drawing12.xml" ContentType="application/vnd.openxmlformats-officedocument.drawing+xml"/>
  <Override PartName="/xl/comments11.xml" ContentType="application/vnd.openxmlformats-officedocument.spreadsheetml.comments+xml"/>
  <Override PartName="/xl/drawings/drawing13.xml" ContentType="application/vnd.openxmlformats-officedocument.drawing+xml"/>
  <Override PartName="/xl/comments12.xml" ContentType="application/vnd.openxmlformats-officedocument.spreadsheetml.comments+xml"/>
  <Override PartName="/xl/drawings/drawing14.xml" ContentType="application/vnd.openxmlformats-officedocument.drawing+xml"/>
  <Override PartName="/xl/comments13.xml" ContentType="application/vnd.openxmlformats-officedocument.spreadsheetml.comments+xml"/>
  <Override PartName="/xl/drawings/drawing15.xml" ContentType="application/vnd.openxmlformats-officedocument.drawing+xml"/>
  <Override PartName="/xl/comments14.xml" ContentType="application/vnd.openxmlformats-officedocument.spreadsheetml.comments+xml"/>
  <Override PartName="/xl/drawings/drawing16.xml" ContentType="application/vnd.openxmlformats-officedocument.drawing+xml"/>
  <Override PartName="/xl/comments15.xml" ContentType="application/vnd.openxmlformats-officedocument.spreadsheetml.comments+xml"/>
  <Override PartName="/xl/drawings/drawing17.xml" ContentType="application/vnd.openxmlformats-officedocument.drawing+xml"/>
  <Override PartName="/xl/comments16.xml" ContentType="application/vnd.openxmlformats-officedocument.spreadsheetml.comments+xml"/>
  <Override PartName="/xl/drawings/drawing18.xml" ContentType="application/vnd.openxmlformats-officedocument.drawing+xml"/>
  <Override PartName="/xl/comments17.xml" ContentType="application/vnd.openxmlformats-officedocument.spreadsheetml.comments+xml"/>
  <Override PartName="/xl/drawings/drawing19.xml" ContentType="application/vnd.openxmlformats-officedocument.drawing+xml"/>
  <Override PartName="/xl/comments18.xml" ContentType="application/vnd.openxmlformats-officedocument.spreadsheetml.comments+xml"/>
  <Override PartName="/xl/drawings/drawing20.xml" ContentType="application/vnd.openxmlformats-officedocument.drawing+xml"/>
  <Override PartName="/xl/comments19.xml" ContentType="application/vnd.openxmlformats-officedocument.spreadsheetml.comments+xml"/>
  <Override PartName="/xl/drawings/drawing21.xml" ContentType="application/vnd.openxmlformats-officedocument.drawing+xml"/>
  <Override PartName="/xl/comments20.xml" ContentType="application/vnd.openxmlformats-officedocument.spreadsheetml.comments+xml"/>
  <Override PartName="/xl/drawings/drawing22.xml" ContentType="application/vnd.openxmlformats-officedocument.drawing+xml"/>
  <Override PartName="/xl/comments21.xml" ContentType="application/vnd.openxmlformats-officedocument.spreadsheetml.comments+xml"/>
  <Override PartName="/xl/drawings/drawing23.xml" ContentType="application/vnd.openxmlformats-officedocument.drawing+xml"/>
  <Override PartName="/xl/comments22.xml" ContentType="application/vnd.openxmlformats-officedocument.spreadsheetml.comments+xml"/>
  <Override PartName="/xl/drawings/drawing24.xml" ContentType="application/vnd.openxmlformats-officedocument.drawing+xml"/>
  <Override PartName="/xl/comments23.xml" ContentType="application/vnd.openxmlformats-officedocument.spreadsheetml.comments+xml"/>
  <Override PartName="/xl/tables/table1.xml" ContentType="application/vnd.openxmlformats-officedocument.spreadsheetml.table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X:\Teams\Teams_MSK\Bluegroup_PM\PL40R\0 - PL 40R - РИДАН\2 - Ценовая политика\1 - Прайс-лист\"/>
    </mc:Choice>
  </mc:AlternateContent>
  <xr:revisionPtr revIDLastSave="0" documentId="13_ncr:1_{23C635E1-C626-4E00-BBEA-B9555CB89AB4}" xr6:coauthVersionLast="47" xr6:coauthVersionMax="47" xr10:uidLastSave="{00000000-0000-0000-0000-000000000000}"/>
  <bookViews>
    <workbookView xWindow="-120" yWindow="-120" windowWidth="29040" windowHeight="15840" tabRatio="913" xr2:uid="{00000000-000D-0000-FFFF-FFFF00000000}"/>
  </bookViews>
  <sheets>
    <sheet name="Содержание " sheetId="29" r:id="rId1"/>
    <sheet name="Быстрый поиск по коду" sheetId="13" r:id="rId2"/>
    <sheet name="ICF-R" sheetId="27" r:id="rId3"/>
    <sheet name="SVA" sheetId="1" r:id="rId4"/>
    <sheet name="SVA-Q" sheetId="19" r:id="rId5"/>
    <sheet name="REG" sheetId="2" r:id="rId6"/>
    <sheet name="CHV" sheetId="3" r:id="rId7"/>
    <sheet name="SCA" sheetId="4" r:id="rId8"/>
    <sheet name="FIA" sheetId="5" r:id="rId9"/>
    <sheet name="SNV" sheetId="6" r:id="rId10"/>
    <sheet name="EVRA(T) " sheetId="7" r:id="rId11"/>
    <sheet name="ICS-R" sheetId="21" r:id="rId12"/>
    <sheet name="PM" sheetId="9" r:id="rId13"/>
    <sheet name="ICLX-R" sheetId="20" r:id="rId14"/>
    <sheet name="PMLX" sheetId="8" r:id="rId15"/>
    <sheet name="Пилоты" sheetId="10" r:id="rId16"/>
    <sheet name="OFV" sheetId="11" r:id="rId17"/>
    <sheet name="ORV" sheetId="25" r:id="rId18"/>
    <sheet name="ELS" sheetId="17" r:id="rId19"/>
    <sheet name="SFV-R" sheetId="23" r:id="rId20"/>
    <sheet name="DSV" sheetId="24" r:id="rId21"/>
    <sheet name="Смотроые стекла" sheetId="18" r:id="rId22"/>
    <sheet name="ICAD-R" sheetId="30" r:id="rId23"/>
    <sheet name="ЗИП" sheetId="16" r:id="rId24"/>
    <sheet name="ИСХОДНИК" sheetId="14" state="hidden" r:id="rId25"/>
  </sheets>
  <definedNames>
    <definedName name="_xlnm._FilterDatabase" localSheetId="6" hidden="1">CHV!$B$11:$M$52</definedName>
    <definedName name="_xlnm._FilterDatabase" localSheetId="20" hidden="1">DSV!$B$11:$K$11</definedName>
    <definedName name="_xlnm._FilterDatabase" localSheetId="18" hidden="1">ELS!$B$11:$K$11</definedName>
    <definedName name="_xlnm._FilterDatabase" localSheetId="10" hidden="1">'EVRA(T) '!$B$11:$O$11</definedName>
    <definedName name="_xlnm._FilterDatabase" localSheetId="8" hidden="1">FIA!$B$11:$R$11</definedName>
    <definedName name="_xlnm._FilterDatabase" localSheetId="22" hidden="1">'ICAD-R'!$B$11:$M$11</definedName>
    <definedName name="_xlnm._FilterDatabase" localSheetId="2" hidden="1">'ICF-R'!$B$12:$U$12</definedName>
    <definedName name="_xlnm._FilterDatabase" localSheetId="13" hidden="1">'ICLX-R'!$B$11:$L$11</definedName>
    <definedName name="_xlnm._FilterDatabase" localSheetId="11" hidden="1">'ICS-R'!$B$11:$M$11</definedName>
    <definedName name="_xlnm._FilterDatabase" localSheetId="16" hidden="1">OFV!$B$11:$M$11</definedName>
    <definedName name="_xlnm._FilterDatabase" localSheetId="17" hidden="1">ORV!$B$11:$L$11</definedName>
    <definedName name="_xlnm._FilterDatabase" localSheetId="12" hidden="1">PM!$B$11:$M$11</definedName>
    <definedName name="_xlnm._FilterDatabase" localSheetId="14" hidden="1">PMLX!$B$11:$L$11</definedName>
    <definedName name="_xlnm._FilterDatabase" localSheetId="5" hidden="1">REG!$B$11:$M$11</definedName>
    <definedName name="_xlnm._FilterDatabase" localSheetId="7" hidden="1">SCA!$B$11:$L$11</definedName>
    <definedName name="_xlnm._FilterDatabase" localSheetId="19" hidden="1">'SFV-R'!$B$11:$L$11</definedName>
    <definedName name="_xlnm._FilterDatabase" localSheetId="9" hidden="1">SNV!$B$11:$N$12</definedName>
    <definedName name="_xlnm._FilterDatabase" localSheetId="3" hidden="1">SVA!$B$11:$M$57</definedName>
    <definedName name="_xlnm._FilterDatabase" localSheetId="4" hidden="1">'SVA-Q'!$B$11:$M$11</definedName>
    <definedName name="_xlnm._FilterDatabase" localSheetId="15" hidden="1">Пилоты!$B$11:$L$11</definedName>
    <definedName name="_xlnm._FilterDatabase" localSheetId="21" hidden="1">'Смотроые стекла'!$B$11:$K$11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S15" i="27" l="1"/>
  <c r="T15" i="27"/>
  <c r="U15" i="27"/>
  <c r="S16" i="27"/>
  <c r="T16" i="27"/>
  <c r="U16" i="27"/>
  <c r="S17" i="27"/>
  <c r="T17" i="27"/>
  <c r="U17" i="27"/>
  <c r="S18" i="27"/>
  <c r="T18" i="27"/>
  <c r="U18" i="27"/>
  <c r="S19" i="27"/>
  <c r="T19" i="27"/>
  <c r="U19" i="27"/>
  <c r="S20" i="27"/>
  <c r="T20" i="27"/>
  <c r="U20" i="27"/>
  <c r="S21" i="27"/>
  <c r="T21" i="27"/>
  <c r="U21" i="27"/>
  <c r="S22" i="27"/>
  <c r="T22" i="27"/>
  <c r="U22" i="27"/>
  <c r="S23" i="27"/>
  <c r="T23" i="27"/>
  <c r="U23" i="27"/>
  <c r="C12" i="30"/>
  <c r="J12" i="30"/>
  <c r="G12" i="30"/>
  <c r="C13" i="30"/>
  <c r="R443" i="14"/>
  <c r="N514" i="14"/>
  <c r="R514" i="14"/>
  <c r="N513" i="14"/>
  <c r="R513" i="14"/>
  <c r="M13" i="30"/>
  <c r="L13" i="30"/>
  <c r="K13" i="30"/>
  <c r="J13" i="30"/>
  <c r="G13" i="30"/>
  <c r="M12" i="30"/>
  <c r="L12" i="30"/>
  <c r="K12" i="30"/>
  <c r="R15" i="27"/>
  <c r="R16" i="27"/>
  <c r="R17" i="27"/>
  <c r="R18" i="27"/>
  <c r="R19" i="27"/>
  <c r="R20" i="27"/>
  <c r="R21" i="27"/>
  <c r="R22" i="27"/>
  <c r="R23" i="27"/>
  <c r="R24" i="27"/>
  <c r="R25" i="27"/>
  <c r="R26" i="27"/>
  <c r="R27" i="27"/>
  <c r="R28" i="27"/>
  <c r="R29" i="27"/>
  <c r="O15" i="27"/>
  <c r="O16" i="27"/>
  <c r="O17" i="27"/>
  <c r="O18" i="27"/>
  <c r="O19" i="27"/>
  <c r="O20" i="27"/>
  <c r="O21" i="27"/>
  <c r="O22" i="27"/>
  <c r="O23" i="27"/>
  <c r="N15" i="27"/>
  <c r="N16" i="27"/>
  <c r="N17" i="27"/>
  <c r="N18" i="27"/>
  <c r="N19" i="27"/>
  <c r="N20" i="27"/>
  <c r="N21" i="27"/>
  <c r="N22" i="27"/>
  <c r="N23" i="27"/>
  <c r="M15" i="27"/>
  <c r="M16" i="27"/>
  <c r="M17" i="27"/>
  <c r="M18" i="27"/>
  <c r="M19" i="27"/>
  <c r="M20" i="27"/>
  <c r="M21" i="27"/>
  <c r="M22" i="27"/>
  <c r="M23" i="27"/>
  <c r="M14" i="27"/>
  <c r="E16" i="27"/>
  <c r="E17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D16" i="27"/>
  <c r="D17" i="27"/>
  <c r="D18" i="27"/>
  <c r="D19" i="27"/>
  <c r="D20" i="27"/>
  <c r="D21" i="27"/>
  <c r="D22" i="27"/>
  <c r="D23" i="27"/>
  <c r="C15" i="27"/>
  <c r="E15" i="27"/>
  <c r="D15" i="27"/>
  <c r="C14" i="27"/>
  <c r="C16" i="27"/>
  <c r="C17" i="27"/>
  <c r="C18" i="27"/>
  <c r="C19" i="27"/>
  <c r="C20" i="27"/>
  <c r="C21" i="27"/>
  <c r="C22" i="27"/>
  <c r="C23" i="27"/>
  <c r="C24" i="27"/>
  <c r="C25" i="27"/>
  <c r="C26" i="27"/>
  <c r="C27" i="27"/>
  <c r="C28" i="27"/>
  <c r="C29" i="27"/>
  <c r="C13" i="27"/>
  <c r="N498" i="14"/>
  <c r="N499" i="14"/>
  <c r="N500" i="14"/>
  <c r="N501" i="14"/>
  <c r="N502" i="14"/>
  <c r="N503" i="14"/>
  <c r="N504" i="14"/>
  <c r="N505" i="14"/>
  <c r="N506" i="14"/>
  <c r="N507" i="14"/>
  <c r="N508" i="14"/>
  <c r="N509" i="14"/>
  <c r="N510" i="14"/>
  <c r="N511" i="14"/>
  <c r="N512" i="14"/>
  <c r="R498" i="14"/>
  <c r="R499" i="14"/>
  <c r="R500" i="14"/>
  <c r="R501" i="14"/>
  <c r="R502" i="14"/>
  <c r="R503" i="14"/>
  <c r="R504" i="14"/>
  <c r="R505" i="14"/>
  <c r="R506" i="14"/>
  <c r="R507" i="14"/>
  <c r="R508" i="14"/>
  <c r="R509" i="14"/>
  <c r="R510" i="14"/>
  <c r="R511" i="14"/>
  <c r="R512" i="14"/>
  <c r="D14" i="27"/>
  <c r="S35" i="27"/>
  <c r="R35" i="27"/>
  <c r="C35" i="27"/>
  <c r="S34" i="27"/>
  <c r="R34" i="27"/>
  <c r="C34" i="27"/>
  <c r="S33" i="27"/>
  <c r="R33" i="27"/>
  <c r="C33" i="27"/>
  <c r="S29" i="27"/>
  <c r="O29" i="27"/>
  <c r="N29" i="27"/>
  <c r="M29" i="27"/>
  <c r="D29" i="27"/>
  <c r="S28" i="27"/>
  <c r="O28" i="27"/>
  <c r="N28" i="27"/>
  <c r="M28" i="27"/>
  <c r="D28" i="27"/>
  <c r="S27" i="27"/>
  <c r="O27" i="27"/>
  <c r="N27" i="27"/>
  <c r="M27" i="27"/>
  <c r="D27" i="27"/>
  <c r="S26" i="27"/>
  <c r="O26" i="27"/>
  <c r="N26" i="27"/>
  <c r="M26" i="27"/>
  <c r="D26" i="27"/>
  <c r="S25" i="27"/>
  <c r="O25" i="27"/>
  <c r="N25" i="27"/>
  <c r="M25" i="27"/>
  <c r="D25" i="27"/>
  <c r="S24" i="27"/>
  <c r="O24" i="27"/>
  <c r="N24" i="27"/>
  <c r="M24" i="27"/>
  <c r="D24" i="27"/>
  <c r="S14" i="27"/>
  <c r="R14" i="27"/>
  <c r="O14" i="27"/>
  <c r="N14" i="27"/>
  <c r="E14" i="27"/>
  <c r="S13" i="27"/>
  <c r="R13" i="27"/>
  <c r="O13" i="27"/>
  <c r="N13" i="27"/>
  <c r="M13" i="27"/>
  <c r="E13" i="27"/>
  <c r="D13" i="27"/>
  <c r="G12" i="7"/>
  <c r="M12" i="7"/>
  <c r="M13" i="7"/>
  <c r="L12" i="7"/>
  <c r="L13" i="7"/>
  <c r="I12" i="7"/>
  <c r="I13" i="7"/>
  <c r="H12" i="7"/>
  <c r="H13" i="7"/>
  <c r="G13" i="7"/>
  <c r="F12" i="7"/>
  <c r="F13" i="7"/>
  <c r="E12" i="7"/>
  <c r="E13" i="7"/>
  <c r="H14" i="7"/>
  <c r="N496" i="14"/>
  <c r="T13" i="27" s="1"/>
  <c r="N497" i="14"/>
  <c r="T14" i="27" s="1"/>
  <c r="T24" i="27"/>
  <c r="T25" i="27"/>
  <c r="T26" i="27"/>
  <c r="T27" i="27"/>
  <c r="T28" i="27"/>
  <c r="T29" i="27"/>
  <c r="R496" i="14"/>
  <c r="U13" i="27" s="1"/>
  <c r="R497" i="14"/>
  <c r="U14" i="27" s="1"/>
  <c r="U24" i="27"/>
  <c r="U25" i="27"/>
  <c r="U26" i="27"/>
  <c r="U27" i="27"/>
  <c r="U28" i="27"/>
  <c r="U29" i="27"/>
  <c r="O13" i="7" l="1"/>
  <c r="N13" i="7"/>
  <c r="N12" i="7"/>
  <c r="O12" i="7"/>
  <c r="I31" i="10" l="1"/>
  <c r="J31" i="10"/>
  <c r="C31" i="10"/>
  <c r="L25" i="7"/>
  <c r="M25" i="7"/>
  <c r="C25" i="7"/>
  <c r="N3" i="14"/>
  <c r="R3" i="14"/>
  <c r="L31" i="10" s="1"/>
  <c r="K12" i="1"/>
  <c r="N25" i="7" l="1"/>
  <c r="T34" i="27"/>
  <c r="O25" i="7"/>
  <c r="U34" i="27"/>
  <c r="K31" i="10"/>
  <c r="K66" i="2"/>
  <c r="J40" i="10"/>
  <c r="J39" i="10"/>
  <c r="J38" i="10"/>
  <c r="N495" i="14"/>
  <c r="R495" i="14"/>
  <c r="C32" i="7"/>
  <c r="C33" i="7"/>
  <c r="C31" i="7"/>
  <c r="C40" i="10"/>
  <c r="N494" i="14"/>
  <c r="K40" i="10" s="1"/>
  <c r="R494" i="14"/>
  <c r="L40" i="10" s="1"/>
  <c r="C39" i="10"/>
  <c r="C38" i="10"/>
  <c r="C57" i="3"/>
  <c r="M32" i="7"/>
  <c r="L32" i="7"/>
  <c r="C30" i="7"/>
  <c r="M31" i="7"/>
  <c r="M33" i="7"/>
  <c r="M30" i="7"/>
  <c r="L31" i="7"/>
  <c r="L33" i="7"/>
  <c r="L30" i="7"/>
  <c r="I40" i="10"/>
  <c r="I39" i="10"/>
  <c r="I38" i="10"/>
  <c r="N32" i="7" l="1"/>
  <c r="O32" i="7"/>
  <c r="J44" i="25"/>
  <c r="J45" i="25"/>
  <c r="J43" i="25"/>
  <c r="I44" i="25"/>
  <c r="I45" i="25"/>
  <c r="N493" i="14"/>
  <c r="R493" i="14"/>
  <c r="N490" i="14"/>
  <c r="K43" i="25" s="1"/>
  <c r="N491" i="14"/>
  <c r="K44" i="25" s="1"/>
  <c r="N492" i="14"/>
  <c r="K45" i="25" s="1"/>
  <c r="R490" i="14"/>
  <c r="L43" i="25" s="1"/>
  <c r="R491" i="14"/>
  <c r="L44" i="25" s="1"/>
  <c r="R492" i="14"/>
  <c r="L45" i="25" s="1"/>
  <c r="I43" i="25"/>
  <c r="C44" i="20"/>
  <c r="C35" i="9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  <c r="M49" i="13"/>
  <c r="M50" i="13"/>
  <c r="M51" i="13"/>
  <c r="M52" i="13"/>
  <c r="M53" i="13"/>
  <c r="M54" i="13"/>
  <c r="M55" i="13"/>
  <c r="M56" i="13"/>
  <c r="M57" i="13"/>
  <c r="M58" i="13"/>
  <c r="M59" i="13"/>
  <c r="M60" i="13"/>
  <c r="M61" i="13"/>
  <c r="M62" i="13"/>
  <c r="M6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61" i="13"/>
  <c r="D62" i="13"/>
  <c r="D6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54" i="13"/>
  <c r="C55" i="13"/>
  <c r="C56" i="13"/>
  <c r="C57" i="13"/>
  <c r="C58" i="13"/>
  <c r="C59" i="13"/>
  <c r="C60" i="13"/>
  <c r="C61" i="13"/>
  <c r="C62" i="13"/>
  <c r="C63" i="13"/>
  <c r="C12" i="13"/>
  <c r="C13" i="13"/>
  <c r="R18" i="14"/>
  <c r="E18" i="14"/>
  <c r="N18" i="14"/>
  <c r="C49" i="21"/>
  <c r="C50" i="21"/>
  <c r="C51" i="21"/>
  <c r="C52" i="21"/>
  <c r="C48" i="21"/>
  <c r="C46" i="21"/>
  <c r="C43" i="9"/>
  <c r="C42" i="9"/>
  <c r="C36" i="9"/>
  <c r="C37" i="9"/>
  <c r="C38" i="9"/>
  <c r="C39" i="9"/>
  <c r="C40" i="9"/>
  <c r="C33" i="9"/>
  <c r="C32" i="9"/>
  <c r="J32" i="9"/>
  <c r="K35" i="9"/>
  <c r="K36" i="9"/>
  <c r="K37" i="9"/>
  <c r="K38" i="9"/>
  <c r="K39" i="9"/>
  <c r="K40" i="9"/>
  <c r="K42" i="9"/>
  <c r="K43" i="9"/>
  <c r="K33" i="9"/>
  <c r="K32" i="9"/>
  <c r="J33" i="9"/>
  <c r="J35" i="9"/>
  <c r="J36" i="9"/>
  <c r="J37" i="9"/>
  <c r="J38" i="9"/>
  <c r="J39" i="9"/>
  <c r="J40" i="9"/>
  <c r="J42" i="9"/>
  <c r="J43" i="9"/>
  <c r="O33" i="7" l="1"/>
  <c r="N33" i="7"/>
  <c r="K39" i="10"/>
  <c r="P67" i="5"/>
  <c r="P68" i="5"/>
  <c r="P69" i="5"/>
  <c r="P70" i="5"/>
  <c r="P71" i="5"/>
  <c r="P72" i="5"/>
  <c r="P73" i="5"/>
  <c r="P66" i="5"/>
  <c r="O67" i="5"/>
  <c r="O68" i="5"/>
  <c r="O69" i="5"/>
  <c r="O70" i="5"/>
  <c r="O71" i="5"/>
  <c r="O72" i="5"/>
  <c r="O73" i="5"/>
  <c r="O66" i="5"/>
  <c r="O62" i="5"/>
  <c r="C73" i="5"/>
  <c r="C72" i="5"/>
  <c r="C71" i="5"/>
  <c r="C70" i="5"/>
  <c r="C69" i="5"/>
  <c r="C68" i="5"/>
  <c r="C67" i="5"/>
  <c r="C66" i="5"/>
  <c r="C73" i="4"/>
  <c r="C74" i="4"/>
  <c r="C75" i="4"/>
  <c r="C76" i="4"/>
  <c r="C77" i="4"/>
  <c r="C78" i="4"/>
  <c r="C79" i="4"/>
  <c r="C80" i="4"/>
  <c r="C81" i="4"/>
  <c r="C82" i="4"/>
  <c r="C84" i="4"/>
  <c r="C85" i="4"/>
  <c r="C86" i="4"/>
  <c r="C87" i="4"/>
  <c r="C88" i="4"/>
  <c r="C89" i="4"/>
  <c r="C91" i="4"/>
  <c r="C92" i="4"/>
  <c r="C93" i="4"/>
  <c r="C94" i="4"/>
  <c r="C95" i="4"/>
  <c r="C97" i="4"/>
  <c r="C98" i="4"/>
  <c r="C99" i="4"/>
  <c r="C100" i="4"/>
  <c r="C101" i="4"/>
  <c r="C102" i="4"/>
  <c r="C103" i="4"/>
  <c r="C72" i="4"/>
  <c r="C58" i="3"/>
  <c r="C59" i="3"/>
  <c r="C60" i="3"/>
  <c r="C61" i="3"/>
  <c r="C62" i="3"/>
  <c r="C63" i="3"/>
  <c r="C64" i="3"/>
  <c r="C64" i="2"/>
  <c r="C65" i="2"/>
  <c r="C66" i="2"/>
  <c r="C67" i="2"/>
  <c r="C63" i="2"/>
  <c r="C59" i="2"/>
  <c r="C60" i="2"/>
  <c r="C61" i="2"/>
  <c r="C58" i="2"/>
  <c r="C54" i="2"/>
  <c r="C55" i="2"/>
  <c r="C56" i="2"/>
  <c r="C53" i="2"/>
  <c r="C48" i="2"/>
  <c r="C49" i="2"/>
  <c r="C50" i="2"/>
  <c r="C51" i="2"/>
  <c r="C47" i="2"/>
  <c r="C115" i="1"/>
  <c r="C116" i="1"/>
  <c r="C117" i="1"/>
  <c r="C118" i="1"/>
  <c r="C119" i="1"/>
  <c r="C120" i="1"/>
  <c r="C121" i="1"/>
  <c r="C122" i="1"/>
  <c r="C123" i="1"/>
  <c r="C114" i="1"/>
  <c r="C108" i="1"/>
  <c r="C109" i="1"/>
  <c r="C110" i="1"/>
  <c r="C111" i="1"/>
  <c r="C112" i="1"/>
  <c r="C107" i="1"/>
  <c r="C95" i="1"/>
  <c r="C96" i="1"/>
  <c r="C97" i="1"/>
  <c r="C98" i="1"/>
  <c r="C99" i="1"/>
  <c r="C100" i="1"/>
  <c r="C101" i="1"/>
  <c r="C102" i="1"/>
  <c r="C103" i="1"/>
  <c r="C104" i="1"/>
  <c r="C105" i="1"/>
  <c r="C94" i="1"/>
  <c r="C88" i="1"/>
  <c r="C89" i="1"/>
  <c r="C90" i="1"/>
  <c r="C91" i="1"/>
  <c r="C92" i="1"/>
  <c r="C87" i="1"/>
  <c r="C76" i="1"/>
  <c r="C77" i="1"/>
  <c r="C78" i="1"/>
  <c r="C79" i="1"/>
  <c r="C80" i="1"/>
  <c r="C81" i="1"/>
  <c r="C82" i="1"/>
  <c r="C83" i="1"/>
  <c r="C84" i="1"/>
  <c r="C85" i="1"/>
  <c r="C75" i="1"/>
  <c r="C104" i="4"/>
  <c r="I73" i="4"/>
  <c r="I74" i="4"/>
  <c r="I75" i="4"/>
  <c r="I76" i="4"/>
  <c r="I77" i="4"/>
  <c r="I78" i="4"/>
  <c r="I79" i="4"/>
  <c r="I80" i="4"/>
  <c r="I81" i="4"/>
  <c r="I82" i="4"/>
  <c r="I84" i="4"/>
  <c r="I85" i="4"/>
  <c r="I86" i="4"/>
  <c r="I87" i="4"/>
  <c r="I88" i="4"/>
  <c r="I89" i="4"/>
  <c r="I91" i="4"/>
  <c r="I92" i="4"/>
  <c r="I93" i="4"/>
  <c r="I94" i="4"/>
  <c r="I95" i="4"/>
  <c r="I97" i="4"/>
  <c r="I98" i="4"/>
  <c r="I99" i="4"/>
  <c r="I100" i="4"/>
  <c r="I101" i="4"/>
  <c r="I102" i="4"/>
  <c r="I103" i="4"/>
  <c r="I104" i="4"/>
  <c r="I72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R279" i="14"/>
  <c r="R472" i="14"/>
  <c r="R473" i="14"/>
  <c r="R474" i="14"/>
  <c r="M107" i="1" s="1"/>
  <c r="R475" i="14"/>
  <c r="L92" i="4" s="1"/>
  <c r="R476" i="14"/>
  <c r="L93" i="4" s="1"/>
  <c r="R477" i="14"/>
  <c r="L94" i="4" s="1"/>
  <c r="R478" i="14"/>
  <c r="M111" i="1" s="1"/>
  <c r="R479" i="14"/>
  <c r="M112" i="1" s="1"/>
  <c r="R480" i="14"/>
  <c r="M114" i="1" s="1"/>
  <c r="R481" i="14"/>
  <c r="M115" i="1" s="1"/>
  <c r="R482" i="14"/>
  <c r="L99" i="4" s="1"/>
  <c r="R483" i="14"/>
  <c r="L100" i="4" s="1"/>
  <c r="R484" i="14"/>
  <c r="M118" i="1" s="1"/>
  <c r="R485" i="14"/>
  <c r="L102" i="4" s="1"/>
  <c r="R486" i="14"/>
  <c r="M120" i="1" s="1"/>
  <c r="R487" i="14"/>
  <c r="M121" i="1" s="1"/>
  <c r="R488" i="14"/>
  <c r="M122" i="1" s="1"/>
  <c r="R489" i="14"/>
  <c r="M123" i="1" s="1"/>
  <c r="M48" i="2"/>
  <c r="M49" i="2"/>
  <c r="M50" i="2"/>
  <c r="M51" i="2"/>
  <c r="M53" i="2"/>
  <c r="M54" i="2"/>
  <c r="M55" i="2"/>
  <c r="M56" i="2"/>
  <c r="M58" i="2"/>
  <c r="M59" i="2"/>
  <c r="M60" i="2"/>
  <c r="M61" i="2"/>
  <c r="M63" i="2"/>
  <c r="M64" i="2"/>
  <c r="M65" i="2"/>
  <c r="M66" i="2"/>
  <c r="M67" i="2"/>
  <c r="M47" i="2"/>
  <c r="J100" i="4"/>
  <c r="J101" i="4"/>
  <c r="J102" i="4"/>
  <c r="J103" i="4"/>
  <c r="J104" i="4"/>
  <c r="J73" i="4"/>
  <c r="J74" i="4"/>
  <c r="J75" i="4"/>
  <c r="J76" i="4"/>
  <c r="J77" i="4"/>
  <c r="J78" i="4"/>
  <c r="J79" i="4"/>
  <c r="J80" i="4"/>
  <c r="J81" i="4"/>
  <c r="J82" i="4"/>
  <c r="J84" i="4"/>
  <c r="J85" i="4"/>
  <c r="J86" i="4"/>
  <c r="J87" i="4"/>
  <c r="J88" i="4"/>
  <c r="J89" i="4"/>
  <c r="J91" i="4"/>
  <c r="J92" i="4"/>
  <c r="J93" i="4"/>
  <c r="J94" i="4"/>
  <c r="J95" i="4"/>
  <c r="J97" i="4"/>
  <c r="J98" i="4"/>
  <c r="J99" i="4"/>
  <c r="J72" i="4"/>
  <c r="K64" i="3"/>
  <c r="J64" i="3"/>
  <c r="K63" i="3"/>
  <c r="J63" i="3"/>
  <c r="K62" i="3"/>
  <c r="J62" i="3"/>
  <c r="K61" i="3"/>
  <c r="J61" i="3"/>
  <c r="K60" i="3"/>
  <c r="J60" i="3"/>
  <c r="K59" i="3"/>
  <c r="J59" i="3"/>
  <c r="K58" i="3"/>
  <c r="J58" i="3"/>
  <c r="K57" i="3"/>
  <c r="J57" i="3"/>
  <c r="J53" i="2"/>
  <c r="K53" i="2"/>
  <c r="J54" i="2"/>
  <c r="K54" i="2"/>
  <c r="J55" i="2"/>
  <c r="K55" i="2"/>
  <c r="J56" i="2"/>
  <c r="K56" i="2"/>
  <c r="J58" i="2"/>
  <c r="K58" i="2"/>
  <c r="J59" i="2"/>
  <c r="K59" i="2"/>
  <c r="J60" i="2"/>
  <c r="K60" i="2"/>
  <c r="J61" i="2"/>
  <c r="K61" i="2"/>
  <c r="J63" i="2"/>
  <c r="K63" i="2"/>
  <c r="J64" i="2"/>
  <c r="K64" i="2"/>
  <c r="J65" i="2"/>
  <c r="K65" i="2"/>
  <c r="J66" i="2"/>
  <c r="J67" i="2"/>
  <c r="K67" i="2"/>
  <c r="K48" i="2"/>
  <c r="K49" i="2"/>
  <c r="K50" i="2"/>
  <c r="K51" i="2"/>
  <c r="K47" i="2"/>
  <c r="J48" i="2"/>
  <c r="J49" i="2"/>
  <c r="J50" i="2"/>
  <c r="J51" i="2"/>
  <c r="J47" i="2"/>
  <c r="N480" i="14"/>
  <c r="K97" i="4" s="1"/>
  <c r="N481" i="14"/>
  <c r="L64" i="2" s="1"/>
  <c r="N482" i="14"/>
  <c r="K99" i="4" s="1"/>
  <c r="N483" i="14"/>
  <c r="N484" i="14"/>
  <c r="K101" i="4" s="1"/>
  <c r="N485" i="14"/>
  <c r="L119" i="1" s="1"/>
  <c r="N486" i="14"/>
  <c r="K103" i="4" s="1"/>
  <c r="N487" i="14"/>
  <c r="L121" i="1" s="1"/>
  <c r="N488" i="14"/>
  <c r="L122" i="1" s="1"/>
  <c r="N489" i="14"/>
  <c r="L123" i="1" s="1"/>
  <c r="N475" i="14"/>
  <c r="L59" i="2" s="1"/>
  <c r="N476" i="14"/>
  <c r="L109" i="1" s="1"/>
  <c r="N477" i="14"/>
  <c r="K94" i="4" s="1"/>
  <c r="N478" i="14"/>
  <c r="K95" i="4" s="1"/>
  <c r="N479" i="14"/>
  <c r="L112" i="1" s="1"/>
  <c r="N474" i="14"/>
  <c r="L107" i="1" s="1"/>
  <c r="K94" i="1"/>
  <c r="K95" i="1"/>
  <c r="K96" i="1"/>
  <c r="K97" i="1"/>
  <c r="K98" i="1"/>
  <c r="K99" i="1"/>
  <c r="K100" i="1"/>
  <c r="K101" i="1"/>
  <c r="K102" i="1"/>
  <c r="K103" i="1"/>
  <c r="K104" i="1"/>
  <c r="K105" i="1"/>
  <c r="K107" i="1"/>
  <c r="K108" i="1"/>
  <c r="K109" i="1"/>
  <c r="K110" i="1"/>
  <c r="K111" i="1"/>
  <c r="K112" i="1"/>
  <c r="L113" i="1"/>
  <c r="K114" i="1"/>
  <c r="K115" i="1"/>
  <c r="K116" i="1"/>
  <c r="K117" i="1"/>
  <c r="K118" i="1"/>
  <c r="K119" i="1"/>
  <c r="K120" i="1"/>
  <c r="K121" i="1"/>
  <c r="K122" i="1"/>
  <c r="K12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7" i="1"/>
  <c r="J108" i="1"/>
  <c r="J109" i="1"/>
  <c r="J110" i="1"/>
  <c r="J111" i="1"/>
  <c r="J112" i="1"/>
  <c r="J114" i="1"/>
  <c r="J115" i="1"/>
  <c r="J116" i="1"/>
  <c r="J117" i="1"/>
  <c r="J118" i="1"/>
  <c r="J119" i="1"/>
  <c r="J120" i="1"/>
  <c r="J121" i="1"/>
  <c r="J122" i="1"/>
  <c r="J123" i="1"/>
  <c r="L120" i="1" l="1"/>
  <c r="K100" i="4"/>
  <c r="L66" i="2"/>
  <c r="L117" i="1"/>
  <c r="L115" i="1"/>
  <c r="L114" i="1"/>
  <c r="L118" i="1"/>
  <c r="M108" i="1"/>
  <c r="L110" i="1"/>
  <c r="M117" i="1"/>
  <c r="M119" i="1"/>
  <c r="M110" i="1"/>
  <c r="L101" i="4"/>
  <c r="L116" i="1"/>
  <c r="M109" i="1"/>
  <c r="L91" i="4"/>
  <c r="M116" i="1"/>
  <c r="L65" i="2"/>
  <c r="L98" i="4"/>
  <c r="K98" i="4"/>
  <c r="L97" i="4"/>
  <c r="L104" i="4"/>
  <c r="L95" i="4"/>
  <c r="L108" i="1"/>
  <c r="L103" i="4"/>
  <c r="L60" i="2"/>
  <c r="L67" i="2"/>
  <c r="L63" i="2"/>
  <c r="K93" i="4"/>
  <c r="L58" i="2"/>
  <c r="L111" i="1"/>
  <c r="K92" i="4"/>
  <c r="K102" i="4"/>
  <c r="L61" i="2"/>
  <c r="K91" i="4"/>
  <c r="K104" i="4"/>
  <c r="J87" i="1" l="1"/>
  <c r="K87" i="1"/>
  <c r="J88" i="1"/>
  <c r="K88" i="1"/>
  <c r="J89" i="1"/>
  <c r="K89" i="1"/>
  <c r="J90" i="1"/>
  <c r="K90" i="1"/>
  <c r="J91" i="1"/>
  <c r="K91" i="1"/>
  <c r="J92" i="1"/>
  <c r="K92" i="1"/>
  <c r="J76" i="1"/>
  <c r="K76" i="1"/>
  <c r="K77" i="1"/>
  <c r="K78" i="1"/>
  <c r="K79" i="1"/>
  <c r="K80" i="1"/>
  <c r="K81" i="1"/>
  <c r="K82" i="1"/>
  <c r="K83" i="1"/>
  <c r="K84" i="1"/>
  <c r="K85" i="1"/>
  <c r="K75" i="1"/>
  <c r="J77" i="1"/>
  <c r="J78" i="1"/>
  <c r="J79" i="1"/>
  <c r="J80" i="1"/>
  <c r="J81" i="1"/>
  <c r="J82" i="1"/>
  <c r="J83" i="1"/>
  <c r="J84" i="1"/>
  <c r="J85" i="1"/>
  <c r="J75" i="1"/>
  <c r="J17" i="8" l="1"/>
  <c r="I17" i="8"/>
  <c r="H17" i="8"/>
  <c r="G17" i="8"/>
  <c r="F17" i="8"/>
  <c r="E17" i="8"/>
  <c r="D17" i="8"/>
  <c r="R2" i="14"/>
  <c r="R4" i="14"/>
  <c r="R5" i="14"/>
  <c r="R6" i="14"/>
  <c r="R7" i="14"/>
  <c r="R8" i="14"/>
  <c r="R9" i="14"/>
  <c r="R10" i="14"/>
  <c r="R11" i="14"/>
  <c r="R12" i="14"/>
  <c r="R13" i="14"/>
  <c r="R14" i="14"/>
  <c r="R15" i="14"/>
  <c r="R16" i="14"/>
  <c r="R17" i="14"/>
  <c r="L17" i="8" s="1"/>
  <c r="R19" i="14"/>
  <c r="R20" i="14"/>
  <c r="R21" i="14"/>
  <c r="R22" i="14"/>
  <c r="R23" i="14"/>
  <c r="R24" i="14"/>
  <c r="R25" i="14"/>
  <c r="R26" i="14"/>
  <c r="R27" i="14"/>
  <c r="R28" i="14"/>
  <c r="R29" i="14"/>
  <c r="R30" i="14"/>
  <c r="R31" i="14"/>
  <c r="R32" i="14"/>
  <c r="R33" i="14"/>
  <c r="R34" i="14"/>
  <c r="R35" i="14"/>
  <c r="R36" i="14"/>
  <c r="R37" i="14"/>
  <c r="R38" i="14"/>
  <c r="R39" i="14"/>
  <c r="R40" i="14"/>
  <c r="R41" i="14"/>
  <c r="R42" i="14"/>
  <c r="R43" i="14"/>
  <c r="R44" i="14"/>
  <c r="R45" i="14"/>
  <c r="R46" i="14"/>
  <c r="R47" i="14"/>
  <c r="R48" i="14"/>
  <c r="R49" i="14"/>
  <c r="R50" i="14"/>
  <c r="R51" i="14"/>
  <c r="R52" i="14"/>
  <c r="R53" i="14"/>
  <c r="R54" i="14"/>
  <c r="R55" i="14"/>
  <c r="R56" i="14"/>
  <c r="R57" i="14"/>
  <c r="R58" i="14"/>
  <c r="R59" i="14"/>
  <c r="R60" i="14"/>
  <c r="R61" i="14"/>
  <c r="M12" i="1" s="1"/>
  <c r="R62" i="14"/>
  <c r="M34" i="1" s="1"/>
  <c r="R63" i="14"/>
  <c r="R64" i="14"/>
  <c r="R65" i="14"/>
  <c r="R66" i="14"/>
  <c r="R67" i="14"/>
  <c r="M15" i="1" s="1"/>
  <c r="R68" i="14"/>
  <c r="M37" i="1" s="1"/>
  <c r="R69" i="14"/>
  <c r="R70" i="14"/>
  <c r="R71" i="14"/>
  <c r="R72" i="14"/>
  <c r="R73" i="14"/>
  <c r="R74" i="14"/>
  <c r="R75" i="14"/>
  <c r="R76" i="14"/>
  <c r="R77" i="14"/>
  <c r="R78" i="14"/>
  <c r="R79" i="14"/>
  <c r="R80" i="14"/>
  <c r="M46" i="1" s="1"/>
  <c r="R81" i="14"/>
  <c r="R82" i="14"/>
  <c r="R83" i="14"/>
  <c r="R84" i="14"/>
  <c r="R85" i="14"/>
  <c r="R86" i="14"/>
  <c r="R87" i="14"/>
  <c r="R88" i="14"/>
  <c r="R89" i="14"/>
  <c r="R90" i="14"/>
  <c r="R91" i="14"/>
  <c r="R92" i="14"/>
  <c r="R93" i="14"/>
  <c r="M57" i="1" s="1"/>
  <c r="R94" i="14"/>
  <c r="R95" i="14"/>
  <c r="R96" i="14"/>
  <c r="R97" i="14"/>
  <c r="R98" i="14"/>
  <c r="R99" i="14"/>
  <c r="R100" i="14"/>
  <c r="R101" i="14"/>
  <c r="R102" i="14"/>
  <c r="R103" i="14"/>
  <c r="R104" i="14"/>
  <c r="R105" i="14"/>
  <c r="R106" i="14"/>
  <c r="R107" i="14"/>
  <c r="R108" i="14"/>
  <c r="R109" i="14"/>
  <c r="R110" i="14"/>
  <c r="R111" i="14"/>
  <c r="R112" i="14"/>
  <c r="R113" i="14"/>
  <c r="R114" i="14"/>
  <c r="R115" i="14"/>
  <c r="R116" i="14"/>
  <c r="R117" i="14"/>
  <c r="R118" i="14"/>
  <c r="R119" i="14"/>
  <c r="R120" i="14"/>
  <c r="R121" i="14"/>
  <c r="R122" i="14"/>
  <c r="R123" i="14"/>
  <c r="R124" i="14"/>
  <c r="R125" i="14"/>
  <c r="R126" i="14"/>
  <c r="R127" i="14"/>
  <c r="R128" i="14"/>
  <c r="R129" i="14"/>
  <c r="R130" i="14"/>
  <c r="R131" i="14"/>
  <c r="R132" i="14"/>
  <c r="R133" i="14"/>
  <c r="R134" i="14"/>
  <c r="R135" i="14"/>
  <c r="R136" i="14"/>
  <c r="R137" i="14"/>
  <c r="R138" i="14"/>
  <c r="R139" i="14"/>
  <c r="R140" i="14"/>
  <c r="R141" i="14"/>
  <c r="R142" i="14"/>
  <c r="R143" i="14"/>
  <c r="R144" i="14"/>
  <c r="R145" i="14"/>
  <c r="R146" i="14"/>
  <c r="R147" i="14"/>
  <c r="R148" i="14"/>
  <c r="R149" i="14"/>
  <c r="R150" i="14"/>
  <c r="R151" i="14"/>
  <c r="R152" i="14"/>
  <c r="R153" i="14"/>
  <c r="R154" i="14"/>
  <c r="R155" i="14"/>
  <c r="R156" i="14"/>
  <c r="R157" i="14"/>
  <c r="R158" i="14"/>
  <c r="R159" i="14"/>
  <c r="R160" i="14"/>
  <c r="R161" i="14"/>
  <c r="R162" i="14"/>
  <c r="R163" i="14"/>
  <c r="R164" i="14"/>
  <c r="R165" i="14"/>
  <c r="R166" i="14"/>
  <c r="R167" i="14"/>
  <c r="R168" i="14"/>
  <c r="R169" i="14"/>
  <c r="R170" i="14"/>
  <c r="R171" i="14"/>
  <c r="R172" i="14"/>
  <c r="R173" i="14"/>
  <c r="R174" i="14"/>
  <c r="R175" i="14"/>
  <c r="R176" i="14"/>
  <c r="R177" i="14"/>
  <c r="R178" i="14"/>
  <c r="R179" i="14"/>
  <c r="R180" i="14"/>
  <c r="R181" i="14"/>
  <c r="R182" i="14"/>
  <c r="R183" i="14"/>
  <c r="R184" i="14"/>
  <c r="R185" i="14"/>
  <c r="R186" i="14"/>
  <c r="R187" i="14"/>
  <c r="R188" i="14"/>
  <c r="R189" i="14"/>
  <c r="R190" i="14"/>
  <c r="R191" i="14"/>
  <c r="R192" i="14"/>
  <c r="R193" i="14"/>
  <c r="R194" i="14"/>
  <c r="R195" i="14"/>
  <c r="R196" i="14"/>
  <c r="R197" i="14"/>
  <c r="R198" i="14"/>
  <c r="R199" i="14"/>
  <c r="R200" i="14"/>
  <c r="R201" i="14"/>
  <c r="R202" i="14"/>
  <c r="R203" i="14"/>
  <c r="R204" i="14"/>
  <c r="R205" i="14"/>
  <c r="R206" i="14"/>
  <c r="R207" i="14"/>
  <c r="R208" i="14"/>
  <c r="R209" i="14"/>
  <c r="R210" i="14"/>
  <c r="R211" i="14"/>
  <c r="R212" i="14"/>
  <c r="R213" i="14"/>
  <c r="R214" i="14"/>
  <c r="R215" i="14"/>
  <c r="R216" i="14"/>
  <c r="R217" i="14"/>
  <c r="R218" i="14"/>
  <c r="R219" i="14"/>
  <c r="R220" i="14"/>
  <c r="R221" i="14"/>
  <c r="R222" i="14"/>
  <c r="R223" i="14"/>
  <c r="R224" i="14"/>
  <c r="R225" i="14"/>
  <c r="R226" i="14"/>
  <c r="R227" i="14"/>
  <c r="R228" i="14"/>
  <c r="R229" i="14"/>
  <c r="R230" i="14"/>
  <c r="R231" i="14"/>
  <c r="R232" i="14"/>
  <c r="R233" i="14"/>
  <c r="R234" i="14"/>
  <c r="R235" i="14"/>
  <c r="R236" i="14"/>
  <c r="R237" i="14"/>
  <c r="R238" i="14"/>
  <c r="R239" i="14"/>
  <c r="R240" i="14"/>
  <c r="R241" i="14"/>
  <c r="R242" i="14"/>
  <c r="R243" i="14"/>
  <c r="R244" i="14"/>
  <c r="R245" i="14"/>
  <c r="R246" i="14"/>
  <c r="R247" i="14"/>
  <c r="R248" i="14"/>
  <c r="R249" i="14"/>
  <c r="R250" i="14"/>
  <c r="R251" i="14"/>
  <c r="R252" i="14"/>
  <c r="M36" i="9" s="1"/>
  <c r="R253" i="14"/>
  <c r="M37" i="9" s="1"/>
  <c r="R254" i="14"/>
  <c r="M38" i="9" s="1"/>
  <c r="R255" i="14"/>
  <c r="M39" i="9" s="1"/>
  <c r="R256" i="14"/>
  <c r="M40" i="9" s="1"/>
  <c r="R257" i="14"/>
  <c r="M42" i="9" s="1"/>
  <c r="R258" i="14"/>
  <c r="M43" i="9" s="1"/>
  <c r="R259" i="14"/>
  <c r="R260" i="14"/>
  <c r="R261" i="14"/>
  <c r="R262" i="14"/>
  <c r="R263" i="14"/>
  <c r="R264" i="14"/>
  <c r="R265" i="14"/>
  <c r="R266" i="14"/>
  <c r="R267" i="14"/>
  <c r="R268" i="14"/>
  <c r="R269" i="14"/>
  <c r="R270" i="14"/>
  <c r="R271" i="14"/>
  <c r="R272" i="14"/>
  <c r="R273" i="14"/>
  <c r="R274" i="14"/>
  <c r="R275" i="14"/>
  <c r="R276" i="14"/>
  <c r="R277" i="14"/>
  <c r="R278" i="14"/>
  <c r="M94" i="1" s="1"/>
  <c r="R280" i="14"/>
  <c r="M96" i="1" s="1"/>
  <c r="R281" i="14"/>
  <c r="M97" i="1" s="1"/>
  <c r="R282" i="14"/>
  <c r="M98" i="1" s="1"/>
  <c r="R283" i="14"/>
  <c r="M99" i="1" s="1"/>
  <c r="R284" i="14"/>
  <c r="M100" i="1" s="1"/>
  <c r="R285" i="14"/>
  <c r="M101" i="1" s="1"/>
  <c r="R286" i="14"/>
  <c r="M102" i="1" s="1"/>
  <c r="R287" i="14"/>
  <c r="M103" i="1" s="1"/>
  <c r="R288" i="14"/>
  <c r="M104" i="1" s="1"/>
  <c r="R289" i="14"/>
  <c r="M105" i="1" s="1"/>
  <c r="R290" i="14"/>
  <c r="R291" i="14"/>
  <c r="R292" i="14"/>
  <c r="R293" i="14"/>
  <c r="R294" i="14"/>
  <c r="R295" i="14"/>
  <c r="R296" i="14"/>
  <c r="R297" i="14"/>
  <c r="R298" i="14"/>
  <c r="R299" i="14"/>
  <c r="R300" i="14"/>
  <c r="R301" i="14"/>
  <c r="R302" i="14"/>
  <c r="R303" i="14"/>
  <c r="R304" i="14"/>
  <c r="R305" i="14"/>
  <c r="R306" i="14"/>
  <c r="R307" i="14"/>
  <c r="R308" i="14"/>
  <c r="R309" i="14"/>
  <c r="R310" i="14"/>
  <c r="R311" i="14"/>
  <c r="R312" i="14"/>
  <c r="R313" i="14"/>
  <c r="R314" i="14"/>
  <c r="R315" i="14"/>
  <c r="R316" i="14"/>
  <c r="R317" i="14"/>
  <c r="R318" i="14"/>
  <c r="R319" i="14"/>
  <c r="R320" i="14"/>
  <c r="R321" i="14"/>
  <c r="R322" i="14"/>
  <c r="R323" i="14"/>
  <c r="R324" i="14"/>
  <c r="R325" i="14"/>
  <c r="R326" i="14"/>
  <c r="R327" i="14"/>
  <c r="R328" i="14"/>
  <c r="R329" i="14"/>
  <c r="R330" i="14"/>
  <c r="R331" i="14"/>
  <c r="R332" i="14"/>
  <c r="R333" i="14"/>
  <c r="R334" i="14"/>
  <c r="R335" i="14"/>
  <c r="R336" i="14"/>
  <c r="R337" i="14"/>
  <c r="R338" i="14"/>
  <c r="R339" i="14"/>
  <c r="R340" i="14"/>
  <c r="R341" i="14"/>
  <c r="R342" i="14"/>
  <c r="R343" i="14"/>
  <c r="R344" i="14"/>
  <c r="R345" i="14"/>
  <c r="R346" i="14"/>
  <c r="R347" i="14"/>
  <c r="R348" i="14"/>
  <c r="R349" i="14"/>
  <c r="R350" i="14"/>
  <c r="R351" i="14"/>
  <c r="R352" i="14"/>
  <c r="R353" i="14"/>
  <c r="R354" i="14"/>
  <c r="R355" i="14"/>
  <c r="R356" i="14"/>
  <c r="R357" i="14"/>
  <c r="R358" i="14"/>
  <c r="R359" i="14"/>
  <c r="R360" i="14"/>
  <c r="R361" i="14"/>
  <c r="R362" i="14"/>
  <c r="R363" i="14"/>
  <c r="R364" i="14"/>
  <c r="R365" i="14"/>
  <c r="R366" i="14"/>
  <c r="R367" i="14"/>
  <c r="R368" i="14"/>
  <c r="R369" i="14"/>
  <c r="R370" i="14"/>
  <c r="R371" i="14"/>
  <c r="R372" i="14"/>
  <c r="R373" i="14"/>
  <c r="R374" i="14"/>
  <c r="R375" i="14"/>
  <c r="R376" i="14"/>
  <c r="R377" i="14"/>
  <c r="R378" i="14"/>
  <c r="M95" i="1" s="1"/>
  <c r="R379" i="14"/>
  <c r="R380" i="14"/>
  <c r="R381" i="14"/>
  <c r="R382" i="14"/>
  <c r="R383" i="14"/>
  <c r="R384" i="14"/>
  <c r="R385" i="14"/>
  <c r="R386" i="14"/>
  <c r="R387" i="14"/>
  <c r="R388" i="14"/>
  <c r="R389" i="14"/>
  <c r="R390" i="14"/>
  <c r="R391" i="14"/>
  <c r="R392" i="14"/>
  <c r="R393" i="14"/>
  <c r="R394" i="14"/>
  <c r="R395" i="14"/>
  <c r="R396" i="14"/>
  <c r="R397" i="14"/>
  <c r="R398" i="14"/>
  <c r="R399" i="14"/>
  <c r="R400" i="14"/>
  <c r="R401" i="14"/>
  <c r="R402" i="14"/>
  <c r="R403" i="14"/>
  <c r="R404" i="14"/>
  <c r="R405" i="14"/>
  <c r="R406" i="14"/>
  <c r="R407" i="14"/>
  <c r="R408" i="14"/>
  <c r="R409" i="14"/>
  <c r="R410" i="14"/>
  <c r="R411" i="14"/>
  <c r="R412" i="14"/>
  <c r="R413" i="14"/>
  <c r="R414" i="14"/>
  <c r="R415" i="14"/>
  <c r="R416" i="14"/>
  <c r="R417" i="14"/>
  <c r="R418" i="14"/>
  <c r="R419" i="14"/>
  <c r="R420" i="14"/>
  <c r="R421" i="14"/>
  <c r="R422" i="14"/>
  <c r="R423" i="14"/>
  <c r="R424" i="14"/>
  <c r="R425" i="14"/>
  <c r="R426" i="14"/>
  <c r="R427" i="14"/>
  <c r="R428" i="14"/>
  <c r="R429" i="14"/>
  <c r="R430" i="14"/>
  <c r="R431" i="14"/>
  <c r="R432" i="14"/>
  <c r="R433" i="14"/>
  <c r="R434" i="14"/>
  <c r="R435" i="14"/>
  <c r="R436" i="14"/>
  <c r="R437" i="14"/>
  <c r="R438" i="14"/>
  <c r="R439" i="14"/>
  <c r="R440" i="14"/>
  <c r="R441" i="14"/>
  <c r="R442" i="14"/>
  <c r="S12" i="23"/>
  <c r="R444" i="14"/>
  <c r="R445" i="14"/>
  <c r="R446" i="14"/>
  <c r="M32" i="9" s="1"/>
  <c r="R447" i="14"/>
  <c r="M33" i="9" s="1"/>
  <c r="R448" i="14"/>
  <c r="R449" i="14"/>
  <c r="R450" i="14"/>
  <c r="R451" i="14"/>
  <c r="R452" i="14"/>
  <c r="R453" i="14"/>
  <c r="R454" i="14"/>
  <c r="R455" i="14"/>
  <c r="R456" i="14"/>
  <c r="R457" i="14"/>
  <c r="R458" i="14"/>
  <c r="R459" i="14"/>
  <c r="R460" i="14"/>
  <c r="R461" i="14"/>
  <c r="R462" i="14"/>
  <c r="R463" i="14"/>
  <c r="R464" i="14"/>
  <c r="R465" i="14"/>
  <c r="R466" i="14"/>
  <c r="R467" i="14"/>
  <c r="R468" i="14"/>
  <c r="R469" i="14"/>
  <c r="R470" i="14"/>
  <c r="R471" i="14"/>
  <c r="L38" i="10" l="1"/>
  <c r="U33" i="27"/>
  <c r="O30" i="7"/>
  <c r="L39" i="10"/>
  <c r="U35" i="27"/>
  <c r="M35" i="9"/>
  <c r="O31" i="7"/>
  <c r="L87" i="4"/>
  <c r="M90" i="1"/>
  <c r="M63" i="3"/>
  <c r="L78" i="4"/>
  <c r="R72" i="5"/>
  <c r="M81" i="1"/>
  <c r="L86" i="4"/>
  <c r="M89" i="1"/>
  <c r="M62" i="3"/>
  <c r="L77" i="4"/>
  <c r="R71" i="5"/>
  <c r="M80" i="1"/>
  <c r="L85" i="4"/>
  <c r="M88" i="1"/>
  <c r="M61" i="3"/>
  <c r="L76" i="4"/>
  <c r="R70" i="5"/>
  <c r="M79" i="1"/>
  <c r="L84" i="4"/>
  <c r="M87" i="1"/>
  <c r="L75" i="4"/>
  <c r="R69" i="5"/>
  <c r="M78" i="1"/>
  <c r="M60" i="3"/>
  <c r="M85" i="1"/>
  <c r="L82" i="4"/>
  <c r="R68" i="5"/>
  <c r="M77" i="1"/>
  <c r="M59" i="3"/>
  <c r="L74" i="4"/>
  <c r="M84" i="1"/>
  <c r="L81" i="4"/>
  <c r="R67" i="5"/>
  <c r="M76" i="1"/>
  <c r="M58" i="3"/>
  <c r="L73" i="4"/>
  <c r="L89" i="4"/>
  <c r="M92" i="1"/>
  <c r="L80" i="4"/>
  <c r="M83" i="1"/>
  <c r="M57" i="3"/>
  <c r="M75" i="1"/>
  <c r="L72" i="4"/>
  <c r="R66" i="5"/>
  <c r="L88" i="4"/>
  <c r="M91" i="1"/>
  <c r="L79" i="4"/>
  <c r="M64" i="3"/>
  <c r="R73" i="5"/>
  <c r="M82" i="1"/>
  <c r="C54" i="21"/>
  <c r="C55" i="20"/>
  <c r="C54" i="20"/>
  <c r="I54" i="20"/>
  <c r="J54" i="20"/>
  <c r="L54" i="20"/>
  <c r="I55" i="20"/>
  <c r="J55" i="20"/>
  <c r="L55" i="20"/>
  <c r="L48" i="20"/>
  <c r="L49" i="20"/>
  <c r="L50" i="20"/>
  <c r="L51" i="20"/>
  <c r="L52" i="20"/>
  <c r="I47" i="20"/>
  <c r="J47" i="20"/>
  <c r="L47" i="20"/>
  <c r="I48" i="20"/>
  <c r="J48" i="20"/>
  <c r="I49" i="20"/>
  <c r="J49" i="20"/>
  <c r="I50" i="20"/>
  <c r="J50" i="20"/>
  <c r="I51" i="20"/>
  <c r="J51" i="20"/>
  <c r="I52" i="20"/>
  <c r="J52" i="20"/>
  <c r="C48" i="20"/>
  <c r="C49" i="20"/>
  <c r="C50" i="20"/>
  <c r="C51" i="20"/>
  <c r="C52" i="20"/>
  <c r="C47" i="20"/>
  <c r="L41" i="20"/>
  <c r="L42" i="20"/>
  <c r="L43" i="20"/>
  <c r="L44" i="20"/>
  <c r="L45" i="20"/>
  <c r="J42" i="20"/>
  <c r="J43" i="20"/>
  <c r="J44" i="20"/>
  <c r="J45" i="20"/>
  <c r="L40" i="20"/>
  <c r="J40" i="20"/>
  <c r="I40" i="20"/>
  <c r="C41" i="20"/>
  <c r="C42" i="20"/>
  <c r="C43" i="20"/>
  <c r="C45" i="20"/>
  <c r="C40" i="20"/>
  <c r="N468" i="14"/>
  <c r="K47" i="20" s="1"/>
  <c r="N469" i="14"/>
  <c r="K48" i="20" s="1"/>
  <c r="N470" i="14"/>
  <c r="K49" i="20" s="1"/>
  <c r="N471" i="14"/>
  <c r="K50" i="20" s="1"/>
  <c r="N472" i="14"/>
  <c r="K51" i="20" s="1"/>
  <c r="N473" i="14"/>
  <c r="K52" i="20" s="1"/>
  <c r="N462" i="14"/>
  <c r="K40" i="20" s="1"/>
  <c r="N463" i="14"/>
  <c r="K41" i="20" s="1"/>
  <c r="N464" i="14"/>
  <c r="K42" i="20" s="1"/>
  <c r="N465" i="14"/>
  <c r="K43" i="20" s="1"/>
  <c r="N466" i="14"/>
  <c r="K44" i="20" s="1"/>
  <c r="N467" i="14"/>
  <c r="K45" i="20" s="1"/>
  <c r="I41" i="20"/>
  <c r="I42" i="20"/>
  <c r="I43" i="20"/>
  <c r="I44" i="20"/>
  <c r="I45" i="20"/>
  <c r="J41" i="20"/>
  <c r="L37" i="16"/>
  <c r="C29" i="20"/>
  <c r="D29" i="20"/>
  <c r="F29" i="20"/>
  <c r="G29" i="20"/>
  <c r="H29" i="20"/>
  <c r="I29" i="20"/>
  <c r="J29" i="20"/>
  <c r="L29" i="20"/>
  <c r="C30" i="20"/>
  <c r="D30" i="20"/>
  <c r="F30" i="20"/>
  <c r="G30" i="20"/>
  <c r="H30" i="20"/>
  <c r="I30" i="20"/>
  <c r="J30" i="20"/>
  <c r="L30" i="20"/>
  <c r="C34" i="20"/>
  <c r="I34" i="20"/>
  <c r="J34" i="20"/>
  <c r="L34" i="20"/>
  <c r="C35" i="20"/>
  <c r="I35" i="20"/>
  <c r="J35" i="20"/>
  <c r="L35" i="20"/>
  <c r="E21" i="10"/>
  <c r="E20" i="10"/>
  <c r="L30" i="10"/>
  <c r="L32" i="10"/>
  <c r="M36" i="21"/>
  <c r="M38" i="21"/>
  <c r="M39" i="21"/>
  <c r="M40" i="21"/>
  <c r="M41" i="21"/>
  <c r="M42" i="21"/>
  <c r="M43" i="21"/>
  <c r="M44" i="21"/>
  <c r="M46" i="21"/>
  <c r="M47" i="21"/>
  <c r="M48" i="21"/>
  <c r="M49" i="21"/>
  <c r="M50" i="21"/>
  <c r="M51" i="21"/>
  <c r="M52" i="21"/>
  <c r="M54" i="21"/>
  <c r="M55" i="21"/>
  <c r="M35" i="21"/>
  <c r="K39" i="21"/>
  <c r="K40" i="21"/>
  <c r="K41" i="21"/>
  <c r="K42" i="21"/>
  <c r="K43" i="21"/>
  <c r="K44" i="21"/>
  <c r="K46" i="21"/>
  <c r="K47" i="21"/>
  <c r="K48" i="21"/>
  <c r="K49" i="21"/>
  <c r="K50" i="21"/>
  <c r="K51" i="21"/>
  <c r="K52" i="21"/>
  <c r="K54" i="21"/>
  <c r="K55" i="21"/>
  <c r="K38" i="21"/>
  <c r="K36" i="21"/>
  <c r="K35" i="21"/>
  <c r="J38" i="21"/>
  <c r="J39" i="21"/>
  <c r="J40" i="21"/>
  <c r="J41" i="21"/>
  <c r="J42" i="21"/>
  <c r="J43" i="21"/>
  <c r="J44" i="21"/>
  <c r="J46" i="21"/>
  <c r="J47" i="21"/>
  <c r="J48" i="21"/>
  <c r="J49" i="21"/>
  <c r="J50" i="21"/>
  <c r="J51" i="21"/>
  <c r="J52" i="21"/>
  <c r="J54" i="21"/>
  <c r="J55" i="21"/>
  <c r="J36" i="21"/>
  <c r="J35" i="21"/>
  <c r="C55" i="21"/>
  <c r="C47" i="21"/>
  <c r="C39" i="21"/>
  <c r="C40" i="21"/>
  <c r="C41" i="21"/>
  <c r="C42" i="21"/>
  <c r="C43" i="21"/>
  <c r="C44" i="21"/>
  <c r="C38" i="21"/>
  <c r="C36" i="21"/>
  <c r="C35" i="21"/>
  <c r="N455" i="14"/>
  <c r="L46" i="21" s="1"/>
  <c r="N456" i="14"/>
  <c r="L47" i="21" s="1"/>
  <c r="N457" i="14"/>
  <c r="L48" i="21" s="1"/>
  <c r="N458" i="14"/>
  <c r="L49" i="21" s="1"/>
  <c r="N459" i="14"/>
  <c r="L50" i="21" s="1"/>
  <c r="N460" i="14"/>
  <c r="L51" i="21" s="1"/>
  <c r="N461" i="14"/>
  <c r="L52" i="21" s="1"/>
  <c r="N448" i="14"/>
  <c r="L38" i="21" s="1"/>
  <c r="N449" i="14"/>
  <c r="L39" i="21" s="1"/>
  <c r="N450" i="14"/>
  <c r="L40" i="21" s="1"/>
  <c r="N451" i="14"/>
  <c r="L41" i="21" s="1"/>
  <c r="N452" i="14"/>
  <c r="L42" i="21" s="1"/>
  <c r="N453" i="14"/>
  <c r="L43" i="21" s="1"/>
  <c r="N454" i="14"/>
  <c r="L44" i="21" s="1"/>
  <c r="N446" i="14"/>
  <c r="N447" i="14"/>
  <c r="L36" i="21" l="1"/>
  <c r="L33" i="9"/>
  <c r="L35" i="21"/>
  <c r="L32" i="9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6" i="1"/>
  <c r="D57" i="1"/>
  <c r="D55" i="1"/>
  <c r="S13" i="23"/>
  <c r="S14" i="23"/>
  <c r="Q13" i="23"/>
  <c r="Q14" i="23"/>
  <c r="Q12" i="23"/>
  <c r="P13" i="23"/>
  <c r="P14" i="23"/>
  <c r="P12" i="23"/>
  <c r="O13" i="23"/>
  <c r="O14" i="23"/>
  <c r="O12" i="23"/>
  <c r="N443" i="14"/>
  <c r="R12" i="23" s="1"/>
  <c r="N444" i="14"/>
  <c r="R13" i="23" s="1"/>
  <c r="N445" i="14"/>
  <c r="R14" i="23" s="1"/>
  <c r="C14" i="6"/>
  <c r="C13" i="6"/>
  <c r="C23" i="21"/>
  <c r="D23" i="21"/>
  <c r="E23" i="21"/>
  <c r="F23" i="21"/>
  <c r="G23" i="21"/>
  <c r="H23" i="21"/>
  <c r="J23" i="21"/>
  <c r="K23" i="21"/>
  <c r="M23" i="21"/>
  <c r="C21" i="21"/>
  <c r="D21" i="21"/>
  <c r="E21" i="21"/>
  <c r="F21" i="21"/>
  <c r="G21" i="21"/>
  <c r="H21" i="21"/>
  <c r="J21" i="21"/>
  <c r="K21" i="21"/>
  <c r="M21" i="21"/>
  <c r="C19" i="21"/>
  <c r="D19" i="21"/>
  <c r="E19" i="21"/>
  <c r="F19" i="21"/>
  <c r="G19" i="21"/>
  <c r="H19" i="21"/>
  <c r="J19" i="21"/>
  <c r="K19" i="21"/>
  <c r="M19" i="21"/>
  <c r="C17" i="21"/>
  <c r="D17" i="21"/>
  <c r="E17" i="21"/>
  <c r="F17" i="21"/>
  <c r="G17" i="21"/>
  <c r="H17" i="21"/>
  <c r="J17" i="21"/>
  <c r="K17" i="21"/>
  <c r="M17" i="21"/>
  <c r="C15" i="21"/>
  <c r="D15" i="21"/>
  <c r="E15" i="21"/>
  <c r="F15" i="21"/>
  <c r="G15" i="21"/>
  <c r="H15" i="21"/>
  <c r="J15" i="21"/>
  <c r="K15" i="21"/>
  <c r="M15" i="21"/>
  <c r="C13" i="21"/>
  <c r="D13" i="21"/>
  <c r="E13" i="21"/>
  <c r="F13" i="21"/>
  <c r="G13" i="21"/>
  <c r="H13" i="21"/>
  <c r="J13" i="21"/>
  <c r="K13" i="21"/>
  <c r="M13" i="21"/>
  <c r="C30" i="25"/>
  <c r="D30" i="25"/>
  <c r="E30" i="25"/>
  <c r="F30" i="25"/>
  <c r="G30" i="25"/>
  <c r="H30" i="25"/>
  <c r="I30" i="25"/>
  <c r="J30" i="25"/>
  <c r="L30" i="25"/>
  <c r="C31" i="25"/>
  <c r="D31" i="25"/>
  <c r="E31" i="25"/>
  <c r="F31" i="25"/>
  <c r="G31" i="25"/>
  <c r="H31" i="25"/>
  <c r="I31" i="25"/>
  <c r="J31" i="25"/>
  <c r="L31" i="25"/>
  <c r="C26" i="25"/>
  <c r="D26" i="25"/>
  <c r="E26" i="25"/>
  <c r="F26" i="25"/>
  <c r="G26" i="25"/>
  <c r="H26" i="25"/>
  <c r="I26" i="25"/>
  <c r="J26" i="25"/>
  <c r="L26" i="25"/>
  <c r="C27" i="25"/>
  <c r="D27" i="25"/>
  <c r="E27" i="25"/>
  <c r="F27" i="25"/>
  <c r="G27" i="25"/>
  <c r="H27" i="25"/>
  <c r="I27" i="25"/>
  <c r="J27" i="25"/>
  <c r="L27" i="25"/>
  <c r="C22" i="25"/>
  <c r="D22" i="25"/>
  <c r="E22" i="25"/>
  <c r="F22" i="25"/>
  <c r="G22" i="25"/>
  <c r="H22" i="25"/>
  <c r="I22" i="25"/>
  <c r="J22" i="25"/>
  <c r="L22" i="25"/>
  <c r="C23" i="25"/>
  <c r="D23" i="25"/>
  <c r="E23" i="25"/>
  <c r="F23" i="25"/>
  <c r="G23" i="25"/>
  <c r="H23" i="25"/>
  <c r="I23" i="25"/>
  <c r="J23" i="25"/>
  <c r="L23" i="25"/>
  <c r="C18" i="25"/>
  <c r="D18" i="25"/>
  <c r="E18" i="25"/>
  <c r="F18" i="25"/>
  <c r="G18" i="25"/>
  <c r="H18" i="25"/>
  <c r="I18" i="25"/>
  <c r="J18" i="25"/>
  <c r="L18" i="25"/>
  <c r="C19" i="25"/>
  <c r="D19" i="25"/>
  <c r="E19" i="25"/>
  <c r="F19" i="25"/>
  <c r="G19" i="25"/>
  <c r="H19" i="25"/>
  <c r="I19" i="25"/>
  <c r="J19" i="25"/>
  <c r="L19" i="25"/>
  <c r="N438" i="14"/>
  <c r="K23" i="25" s="1"/>
  <c r="N437" i="14"/>
  <c r="K22" i="25" s="1"/>
  <c r="N436" i="14" l="1"/>
  <c r="K19" i="25" s="1"/>
  <c r="N435" i="14"/>
  <c r="K18" i="25" s="1"/>
  <c r="N434" i="14"/>
  <c r="K15" i="25" s="1"/>
  <c r="N433" i="14"/>
  <c r="K14" i="25" s="1"/>
  <c r="G14" i="25"/>
  <c r="H14" i="25"/>
  <c r="I14" i="25"/>
  <c r="J14" i="25"/>
  <c r="L14" i="25"/>
  <c r="G15" i="25"/>
  <c r="H15" i="25"/>
  <c r="I15" i="25"/>
  <c r="J15" i="25"/>
  <c r="L15" i="25"/>
  <c r="F14" i="25"/>
  <c r="F15" i="25"/>
  <c r="E14" i="25"/>
  <c r="E15" i="25"/>
  <c r="C14" i="25"/>
  <c r="D14" i="25"/>
  <c r="D15" i="25"/>
  <c r="C15" i="25"/>
  <c r="E27" i="5"/>
  <c r="D19" i="9"/>
  <c r="E19" i="9"/>
  <c r="F19" i="9"/>
  <c r="G19" i="9"/>
  <c r="H19" i="9"/>
  <c r="J19" i="9"/>
  <c r="K19" i="9"/>
  <c r="M19" i="9"/>
  <c r="M24" i="9"/>
  <c r="K24" i="9"/>
  <c r="J24" i="9"/>
  <c r="H24" i="9"/>
  <c r="G24" i="9"/>
  <c r="F24" i="9"/>
  <c r="E24" i="9"/>
  <c r="D24" i="9"/>
  <c r="D21" i="9"/>
  <c r="E21" i="9"/>
  <c r="F21" i="9"/>
  <c r="G21" i="9"/>
  <c r="H21" i="9"/>
  <c r="J21" i="9"/>
  <c r="K21" i="9"/>
  <c r="M21" i="9"/>
  <c r="D17" i="9"/>
  <c r="E17" i="9"/>
  <c r="F17" i="9"/>
  <c r="G17" i="9"/>
  <c r="H17" i="9"/>
  <c r="J17" i="9"/>
  <c r="K17" i="9"/>
  <c r="M17" i="9"/>
  <c r="D15" i="9"/>
  <c r="E15" i="9"/>
  <c r="F15" i="9"/>
  <c r="G15" i="9"/>
  <c r="H15" i="9"/>
  <c r="J15" i="9"/>
  <c r="K15" i="9"/>
  <c r="M15" i="9"/>
  <c r="E422" i="14"/>
  <c r="C15" i="9" s="1"/>
  <c r="E423" i="14"/>
  <c r="C17" i="9" s="1"/>
  <c r="E424" i="14"/>
  <c r="C19" i="9" s="1"/>
  <c r="E425" i="14"/>
  <c r="C21" i="9" s="1"/>
  <c r="E421" i="14"/>
  <c r="C13" i="9" s="1"/>
  <c r="D13" i="9"/>
  <c r="E13" i="9"/>
  <c r="F13" i="9"/>
  <c r="G13" i="9"/>
  <c r="H13" i="9"/>
  <c r="J13" i="9"/>
  <c r="K13" i="9"/>
  <c r="M13" i="9"/>
  <c r="E426" i="14"/>
  <c r="D50" i="4"/>
  <c r="E50" i="4"/>
  <c r="F50" i="4"/>
  <c r="J50" i="4"/>
  <c r="L50" i="4"/>
  <c r="D51" i="4"/>
  <c r="E51" i="4"/>
  <c r="F51" i="4"/>
  <c r="J51" i="4"/>
  <c r="L51" i="4"/>
  <c r="D52" i="4"/>
  <c r="E52" i="4"/>
  <c r="F52" i="4"/>
  <c r="J52" i="4"/>
  <c r="L52" i="4"/>
  <c r="D46" i="4"/>
  <c r="E46" i="4"/>
  <c r="F46" i="4"/>
  <c r="J46" i="4"/>
  <c r="L46" i="4"/>
  <c r="D47" i="4"/>
  <c r="E47" i="4"/>
  <c r="F47" i="4"/>
  <c r="J47" i="4"/>
  <c r="L47" i="4"/>
  <c r="D48" i="4"/>
  <c r="E48" i="4"/>
  <c r="F48" i="4"/>
  <c r="J48" i="4"/>
  <c r="L48" i="4"/>
  <c r="D42" i="4"/>
  <c r="E42" i="4"/>
  <c r="F42" i="4"/>
  <c r="J42" i="4"/>
  <c r="L42" i="4"/>
  <c r="D43" i="4"/>
  <c r="E43" i="4"/>
  <c r="F43" i="4"/>
  <c r="J43" i="4"/>
  <c r="L43" i="4"/>
  <c r="D44" i="4"/>
  <c r="E44" i="4"/>
  <c r="F44" i="4"/>
  <c r="J44" i="4"/>
  <c r="L44" i="4"/>
  <c r="D29" i="4"/>
  <c r="E29" i="4"/>
  <c r="F29" i="4"/>
  <c r="G29" i="4"/>
  <c r="H29" i="4"/>
  <c r="I29" i="4"/>
  <c r="J29" i="4"/>
  <c r="L29" i="4"/>
  <c r="D30" i="4"/>
  <c r="E30" i="4"/>
  <c r="F30" i="4"/>
  <c r="G30" i="4"/>
  <c r="H30" i="4"/>
  <c r="I30" i="4"/>
  <c r="J30" i="4"/>
  <c r="L30" i="4"/>
  <c r="D31" i="4"/>
  <c r="E31" i="4"/>
  <c r="F31" i="4"/>
  <c r="G31" i="4"/>
  <c r="H31" i="4"/>
  <c r="I31" i="4"/>
  <c r="J31" i="4"/>
  <c r="L31" i="4"/>
  <c r="D25" i="4"/>
  <c r="E25" i="4"/>
  <c r="F25" i="4"/>
  <c r="G25" i="4"/>
  <c r="H25" i="4"/>
  <c r="I25" i="4"/>
  <c r="J25" i="4"/>
  <c r="L25" i="4"/>
  <c r="D26" i="4"/>
  <c r="E26" i="4"/>
  <c r="F26" i="4"/>
  <c r="G26" i="4"/>
  <c r="H26" i="4"/>
  <c r="I26" i="4"/>
  <c r="J26" i="4"/>
  <c r="L26" i="4"/>
  <c r="D27" i="4"/>
  <c r="E27" i="4"/>
  <c r="F27" i="4"/>
  <c r="G27" i="4"/>
  <c r="H27" i="4"/>
  <c r="I27" i="4"/>
  <c r="J27" i="4"/>
  <c r="L27" i="4"/>
  <c r="D21" i="4"/>
  <c r="E21" i="4"/>
  <c r="F21" i="4"/>
  <c r="G21" i="4"/>
  <c r="H21" i="4"/>
  <c r="I21" i="4"/>
  <c r="J21" i="4"/>
  <c r="L21" i="4"/>
  <c r="D22" i="4"/>
  <c r="E22" i="4"/>
  <c r="F22" i="4"/>
  <c r="G22" i="4"/>
  <c r="H22" i="4"/>
  <c r="I22" i="4"/>
  <c r="J22" i="4"/>
  <c r="L22" i="4"/>
  <c r="D23" i="4"/>
  <c r="E23" i="4"/>
  <c r="F23" i="4"/>
  <c r="G23" i="4"/>
  <c r="H23" i="4"/>
  <c r="I23" i="4"/>
  <c r="J23" i="4"/>
  <c r="L23" i="4"/>
  <c r="E410" i="14"/>
  <c r="C44" i="4" s="1"/>
  <c r="E411" i="14"/>
  <c r="C27" i="4" s="1"/>
  <c r="E412" i="14"/>
  <c r="C48" i="4" s="1"/>
  <c r="E413" i="14"/>
  <c r="C31" i="4" s="1"/>
  <c r="E414" i="14"/>
  <c r="C52" i="4" s="1"/>
  <c r="E415" i="14"/>
  <c r="C21" i="4" s="1"/>
  <c r="E416" i="14"/>
  <c r="C42" i="4" s="1"/>
  <c r="E417" i="14"/>
  <c r="C25" i="4" s="1"/>
  <c r="E418" i="14"/>
  <c r="C46" i="4" s="1"/>
  <c r="E419" i="14"/>
  <c r="C29" i="4" s="1"/>
  <c r="E420" i="14"/>
  <c r="C50" i="4" s="1"/>
  <c r="E409" i="14"/>
  <c r="C23" i="4" s="1"/>
  <c r="E157" i="14"/>
  <c r="E158" i="14"/>
  <c r="E159" i="14"/>
  <c r="E160" i="14"/>
  <c r="E161" i="14"/>
  <c r="E162" i="14"/>
  <c r="C22" i="4" s="1"/>
  <c r="E163" i="14"/>
  <c r="C43" i="4" s="1"/>
  <c r="E164" i="14"/>
  <c r="C26" i="4" s="1"/>
  <c r="E165" i="14"/>
  <c r="C47" i="4" s="1"/>
  <c r="E166" i="14"/>
  <c r="C30" i="4" s="1"/>
  <c r="E167" i="14"/>
  <c r="C51" i="4" s="1"/>
  <c r="E156" i="14"/>
  <c r="E141" i="14"/>
  <c r="E142" i="14"/>
  <c r="E143" i="14"/>
  <c r="E144" i="14"/>
  <c r="E145" i="14"/>
  <c r="E146" i="14"/>
  <c r="E147" i="14"/>
  <c r="E148" i="14"/>
  <c r="E149" i="14"/>
  <c r="E150" i="14"/>
  <c r="E151" i="14"/>
  <c r="E152" i="14"/>
  <c r="E153" i="14"/>
  <c r="E154" i="14"/>
  <c r="E155" i="14"/>
  <c r="E140" i="14"/>
  <c r="Z43" i="5"/>
  <c r="X43" i="5"/>
  <c r="W43" i="5"/>
  <c r="V43" i="5"/>
  <c r="U43" i="5"/>
  <c r="Z42" i="5"/>
  <c r="X42" i="5"/>
  <c r="W42" i="5"/>
  <c r="V42" i="5"/>
  <c r="U42" i="5"/>
  <c r="Z41" i="5"/>
  <c r="X41" i="5"/>
  <c r="W41" i="5"/>
  <c r="V41" i="5"/>
  <c r="U41" i="5"/>
  <c r="Z40" i="5"/>
  <c r="X40" i="5"/>
  <c r="W40" i="5"/>
  <c r="V40" i="5"/>
  <c r="U40" i="5"/>
  <c r="Z39" i="5"/>
  <c r="X39" i="5"/>
  <c r="W39" i="5"/>
  <c r="V39" i="5"/>
  <c r="U39" i="5"/>
  <c r="Z38" i="5"/>
  <c r="X38" i="5"/>
  <c r="W38" i="5"/>
  <c r="V38" i="5"/>
  <c r="U38" i="5"/>
  <c r="Z37" i="5"/>
  <c r="X37" i="5"/>
  <c r="W37" i="5"/>
  <c r="V37" i="5"/>
  <c r="U37" i="5"/>
  <c r="Z36" i="5"/>
  <c r="X36" i="5"/>
  <c r="W36" i="5"/>
  <c r="V36" i="5"/>
  <c r="U36" i="5"/>
  <c r="Z35" i="5"/>
  <c r="X35" i="5"/>
  <c r="W35" i="5"/>
  <c r="V35" i="5"/>
  <c r="U35" i="5"/>
  <c r="Z34" i="5"/>
  <c r="X34" i="5"/>
  <c r="W34" i="5"/>
  <c r="V34" i="5"/>
  <c r="U34" i="5"/>
  <c r="Z33" i="5"/>
  <c r="X33" i="5"/>
  <c r="W33" i="5"/>
  <c r="V33" i="5"/>
  <c r="U33" i="5"/>
  <c r="Z32" i="5"/>
  <c r="X32" i="5"/>
  <c r="W32" i="5"/>
  <c r="V32" i="5"/>
  <c r="U32" i="5"/>
  <c r="Z31" i="5"/>
  <c r="X31" i="5"/>
  <c r="W31" i="5"/>
  <c r="V31" i="5"/>
  <c r="U31" i="5"/>
  <c r="Z30" i="5"/>
  <c r="X30" i="5"/>
  <c r="W30" i="5"/>
  <c r="V30" i="5"/>
  <c r="U30" i="5"/>
  <c r="Z29" i="5"/>
  <c r="X29" i="5"/>
  <c r="W29" i="5"/>
  <c r="V29" i="5"/>
  <c r="U29" i="5"/>
  <c r="Z28" i="5"/>
  <c r="X28" i="5"/>
  <c r="W28" i="5"/>
  <c r="V28" i="5"/>
  <c r="U28" i="5"/>
  <c r="Z27" i="5"/>
  <c r="X27" i="5"/>
  <c r="W27" i="5"/>
  <c r="V27" i="5"/>
  <c r="U27" i="5"/>
  <c r="Z26" i="5"/>
  <c r="X26" i="5"/>
  <c r="W26" i="5"/>
  <c r="V26" i="5"/>
  <c r="U26" i="5"/>
  <c r="Z25" i="5"/>
  <c r="X25" i="5"/>
  <c r="W25" i="5"/>
  <c r="V25" i="5"/>
  <c r="U25" i="5"/>
  <c r="Z24" i="5"/>
  <c r="X24" i="5"/>
  <c r="W24" i="5"/>
  <c r="V24" i="5"/>
  <c r="U24" i="5"/>
  <c r="Z23" i="5"/>
  <c r="X23" i="5"/>
  <c r="W23" i="5"/>
  <c r="V23" i="5"/>
  <c r="U23" i="5"/>
  <c r="Z22" i="5"/>
  <c r="X22" i="5"/>
  <c r="W22" i="5"/>
  <c r="V22" i="5"/>
  <c r="U22" i="5"/>
  <c r="Z21" i="5"/>
  <c r="X21" i="5"/>
  <c r="W21" i="5"/>
  <c r="V21" i="5"/>
  <c r="U21" i="5"/>
  <c r="E55" i="5"/>
  <c r="F55" i="5"/>
  <c r="G55" i="5"/>
  <c r="H55" i="5"/>
  <c r="I55" i="5"/>
  <c r="O55" i="5"/>
  <c r="P55" i="5"/>
  <c r="R55" i="5"/>
  <c r="E56" i="5"/>
  <c r="F56" i="5"/>
  <c r="G56" i="5"/>
  <c r="H56" i="5"/>
  <c r="I56" i="5"/>
  <c r="O56" i="5"/>
  <c r="P56" i="5"/>
  <c r="R56" i="5"/>
  <c r="E57" i="5"/>
  <c r="F57" i="5"/>
  <c r="G57" i="5"/>
  <c r="H57" i="5"/>
  <c r="I57" i="5"/>
  <c r="O57" i="5"/>
  <c r="P57" i="5"/>
  <c r="R57" i="5"/>
  <c r="E51" i="5"/>
  <c r="F51" i="5"/>
  <c r="G51" i="5"/>
  <c r="H51" i="5"/>
  <c r="I51" i="5"/>
  <c r="O51" i="5"/>
  <c r="P51" i="5"/>
  <c r="R51" i="5"/>
  <c r="E52" i="5"/>
  <c r="F52" i="5"/>
  <c r="G52" i="5"/>
  <c r="H52" i="5"/>
  <c r="I52" i="5"/>
  <c r="O52" i="5"/>
  <c r="P52" i="5"/>
  <c r="R52" i="5"/>
  <c r="E53" i="5"/>
  <c r="F53" i="5"/>
  <c r="G53" i="5"/>
  <c r="H53" i="5"/>
  <c r="I53" i="5"/>
  <c r="O53" i="5"/>
  <c r="P53" i="5"/>
  <c r="R53" i="5"/>
  <c r="E47" i="5"/>
  <c r="F47" i="5"/>
  <c r="G47" i="5"/>
  <c r="H47" i="5"/>
  <c r="I47" i="5"/>
  <c r="O47" i="5"/>
  <c r="P47" i="5"/>
  <c r="R47" i="5"/>
  <c r="E48" i="5"/>
  <c r="F48" i="5"/>
  <c r="G48" i="5"/>
  <c r="H48" i="5"/>
  <c r="I48" i="5"/>
  <c r="O48" i="5"/>
  <c r="P48" i="5"/>
  <c r="R48" i="5"/>
  <c r="E49" i="5"/>
  <c r="F49" i="5"/>
  <c r="G49" i="5"/>
  <c r="H49" i="5"/>
  <c r="I49" i="5"/>
  <c r="O49" i="5"/>
  <c r="P49" i="5"/>
  <c r="R49" i="5"/>
  <c r="E29" i="5"/>
  <c r="F29" i="5"/>
  <c r="G29" i="5"/>
  <c r="H29" i="5"/>
  <c r="I29" i="5"/>
  <c r="O29" i="5"/>
  <c r="P29" i="5"/>
  <c r="R29" i="5"/>
  <c r="E30" i="5"/>
  <c r="F30" i="5"/>
  <c r="G30" i="5"/>
  <c r="H30" i="5"/>
  <c r="I30" i="5"/>
  <c r="O30" i="5"/>
  <c r="P30" i="5"/>
  <c r="R30" i="5"/>
  <c r="E31" i="5"/>
  <c r="F31" i="5"/>
  <c r="G31" i="5"/>
  <c r="H31" i="5"/>
  <c r="I31" i="5"/>
  <c r="O31" i="5"/>
  <c r="P31" i="5"/>
  <c r="R31" i="5"/>
  <c r="E25" i="5"/>
  <c r="F25" i="5"/>
  <c r="G25" i="5"/>
  <c r="H25" i="5"/>
  <c r="I25" i="5"/>
  <c r="O25" i="5"/>
  <c r="P25" i="5"/>
  <c r="R25" i="5"/>
  <c r="E26" i="5"/>
  <c r="F26" i="5"/>
  <c r="G26" i="5"/>
  <c r="H26" i="5"/>
  <c r="I26" i="5"/>
  <c r="O26" i="5"/>
  <c r="P26" i="5"/>
  <c r="R26" i="5"/>
  <c r="F27" i="5"/>
  <c r="G27" i="5"/>
  <c r="H27" i="5"/>
  <c r="I27" i="5"/>
  <c r="O27" i="5"/>
  <c r="P27" i="5"/>
  <c r="R27" i="5"/>
  <c r="E21" i="5"/>
  <c r="F21" i="5"/>
  <c r="G21" i="5"/>
  <c r="H21" i="5"/>
  <c r="I21" i="5"/>
  <c r="O21" i="5"/>
  <c r="P21" i="5"/>
  <c r="R21" i="5"/>
  <c r="E22" i="5"/>
  <c r="F22" i="5"/>
  <c r="G22" i="5"/>
  <c r="H22" i="5"/>
  <c r="I22" i="5"/>
  <c r="O22" i="5"/>
  <c r="P22" i="5"/>
  <c r="R22" i="5"/>
  <c r="E23" i="5"/>
  <c r="F23" i="5"/>
  <c r="G23" i="5"/>
  <c r="H23" i="5"/>
  <c r="I23" i="5"/>
  <c r="O23" i="5"/>
  <c r="P23" i="5"/>
  <c r="R23" i="5"/>
  <c r="E386" i="14"/>
  <c r="C49" i="5" s="1"/>
  <c r="E387" i="14"/>
  <c r="C27" i="5" s="1"/>
  <c r="E388" i="14"/>
  <c r="C53" i="5" s="1"/>
  <c r="E389" i="14"/>
  <c r="C31" i="5" s="1"/>
  <c r="E390" i="14"/>
  <c r="C57" i="5" s="1"/>
  <c r="E391" i="14"/>
  <c r="C21" i="5" s="1"/>
  <c r="E392" i="14"/>
  <c r="C47" i="5" s="1"/>
  <c r="E393" i="14"/>
  <c r="C25" i="5" s="1"/>
  <c r="E394" i="14"/>
  <c r="C51" i="5" s="1"/>
  <c r="E395" i="14"/>
  <c r="C29" i="5" s="1"/>
  <c r="E396" i="14"/>
  <c r="C55" i="5" s="1"/>
  <c r="E385" i="14"/>
  <c r="C23" i="5" s="1"/>
  <c r="E185" i="14"/>
  <c r="E186" i="14"/>
  <c r="E187" i="14"/>
  <c r="E188" i="14"/>
  <c r="E189" i="14"/>
  <c r="E190" i="14"/>
  <c r="C22" i="5" s="1"/>
  <c r="E191" i="14"/>
  <c r="C48" i="5" s="1"/>
  <c r="E192" i="14"/>
  <c r="C26" i="5" s="1"/>
  <c r="E193" i="14"/>
  <c r="C52" i="5" s="1"/>
  <c r="E194" i="14"/>
  <c r="C30" i="5" s="1"/>
  <c r="E195" i="14"/>
  <c r="C56" i="5" s="1"/>
  <c r="E196" i="14"/>
  <c r="E197" i="14"/>
  <c r="E198" i="14"/>
  <c r="E199" i="14"/>
  <c r="E184" i="14"/>
  <c r="E169" i="14"/>
  <c r="E170" i="14"/>
  <c r="E171" i="14"/>
  <c r="E172" i="14"/>
  <c r="E173" i="14"/>
  <c r="E174" i="14"/>
  <c r="E175" i="14"/>
  <c r="E176" i="14"/>
  <c r="E177" i="14"/>
  <c r="E178" i="14"/>
  <c r="E179" i="14"/>
  <c r="E180" i="14"/>
  <c r="E181" i="14"/>
  <c r="E182" i="14"/>
  <c r="E183" i="14"/>
  <c r="E168" i="14"/>
  <c r="E29" i="3"/>
  <c r="F29" i="3"/>
  <c r="G29" i="3"/>
  <c r="H29" i="3"/>
  <c r="I29" i="3"/>
  <c r="J29" i="3"/>
  <c r="K29" i="3"/>
  <c r="M29" i="3"/>
  <c r="E30" i="3"/>
  <c r="F30" i="3"/>
  <c r="G30" i="3"/>
  <c r="H30" i="3"/>
  <c r="I30" i="3"/>
  <c r="J30" i="3"/>
  <c r="K30" i="3"/>
  <c r="M30" i="3"/>
  <c r="E31" i="3"/>
  <c r="F31" i="3"/>
  <c r="G31" i="3"/>
  <c r="H31" i="3"/>
  <c r="I31" i="3"/>
  <c r="J31" i="3"/>
  <c r="K31" i="3"/>
  <c r="M31" i="3"/>
  <c r="E25" i="3"/>
  <c r="F25" i="3"/>
  <c r="G25" i="3"/>
  <c r="H25" i="3"/>
  <c r="I25" i="3"/>
  <c r="J25" i="3"/>
  <c r="K25" i="3"/>
  <c r="M25" i="3"/>
  <c r="E26" i="3"/>
  <c r="F26" i="3"/>
  <c r="G26" i="3"/>
  <c r="H26" i="3"/>
  <c r="I26" i="3"/>
  <c r="J26" i="3"/>
  <c r="K26" i="3"/>
  <c r="M26" i="3"/>
  <c r="E27" i="3"/>
  <c r="F27" i="3"/>
  <c r="G27" i="3"/>
  <c r="H27" i="3"/>
  <c r="I27" i="3"/>
  <c r="J27" i="3"/>
  <c r="K27" i="3"/>
  <c r="M27" i="3"/>
  <c r="E21" i="3"/>
  <c r="F21" i="3"/>
  <c r="G21" i="3"/>
  <c r="H21" i="3"/>
  <c r="I21" i="3"/>
  <c r="J21" i="3"/>
  <c r="K21" i="3"/>
  <c r="M21" i="3"/>
  <c r="E22" i="3"/>
  <c r="F22" i="3"/>
  <c r="G22" i="3"/>
  <c r="H22" i="3"/>
  <c r="I22" i="3"/>
  <c r="J22" i="3"/>
  <c r="K22" i="3"/>
  <c r="M22" i="3"/>
  <c r="E23" i="3"/>
  <c r="F23" i="3"/>
  <c r="G23" i="3"/>
  <c r="H23" i="3"/>
  <c r="I23" i="3"/>
  <c r="J23" i="3"/>
  <c r="K23" i="3"/>
  <c r="M23" i="3"/>
  <c r="E50" i="3"/>
  <c r="F50" i="3"/>
  <c r="G50" i="3"/>
  <c r="H50" i="3"/>
  <c r="I50" i="3"/>
  <c r="J50" i="3"/>
  <c r="K50" i="3"/>
  <c r="M50" i="3"/>
  <c r="E51" i="3"/>
  <c r="F51" i="3"/>
  <c r="G51" i="3"/>
  <c r="H51" i="3"/>
  <c r="I51" i="3"/>
  <c r="J51" i="3"/>
  <c r="K51" i="3"/>
  <c r="M51" i="3"/>
  <c r="E52" i="3"/>
  <c r="F52" i="3"/>
  <c r="G52" i="3"/>
  <c r="H52" i="3"/>
  <c r="I52" i="3"/>
  <c r="J52" i="3"/>
  <c r="K52" i="3"/>
  <c r="M52" i="3"/>
  <c r="E46" i="3"/>
  <c r="F46" i="3"/>
  <c r="G46" i="3"/>
  <c r="H46" i="3"/>
  <c r="I46" i="3"/>
  <c r="J46" i="3"/>
  <c r="K46" i="3"/>
  <c r="M46" i="3"/>
  <c r="E47" i="3"/>
  <c r="F47" i="3"/>
  <c r="G47" i="3"/>
  <c r="H47" i="3"/>
  <c r="I47" i="3"/>
  <c r="J47" i="3"/>
  <c r="K47" i="3"/>
  <c r="M47" i="3"/>
  <c r="E48" i="3"/>
  <c r="F48" i="3"/>
  <c r="G48" i="3"/>
  <c r="H48" i="3"/>
  <c r="I48" i="3"/>
  <c r="J48" i="3"/>
  <c r="K48" i="3"/>
  <c r="M48" i="3"/>
  <c r="E42" i="3"/>
  <c r="F42" i="3"/>
  <c r="G42" i="3"/>
  <c r="H42" i="3"/>
  <c r="I42" i="3"/>
  <c r="J42" i="3"/>
  <c r="K42" i="3"/>
  <c r="M42" i="3"/>
  <c r="E43" i="3"/>
  <c r="F43" i="3"/>
  <c r="G43" i="3"/>
  <c r="H43" i="3"/>
  <c r="I43" i="3"/>
  <c r="J43" i="3"/>
  <c r="K43" i="3"/>
  <c r="M43" i="3"/>
  <c r="E44" i="3"/>
  <c r="F44" i="3"/>
  <c r="G44" i="3"/>
  <c r="H44" i="3"/>
  <c r="I44" i="3"/>
  <c r="J44" i="3"/>
  <c r="K44" i="3"/>
  <c r="M44" i="3"/>
  <c r="E398" i="14"/>
  <c r="C44" i="3" s="1"/>
  <c r="E399" i="14"/>
  <c r="C27" i="3" s="1"/>
  <c r="E400" i="14"/>
  <c r="C48" i="3" s="1"/>
  <c r="E401" i="14"/>
  <c r="C31" i="3" s="1"/>
  <c r="E402" i="14"/>
  <c r="C52" i="3" s="1"/>
  <c r="E403" i="14"/>
  <c r="C21" i="3" s="1"/>
  <c r="E404" i="14"/>
  <c r="C42" i="3" s="1"/>
  <c r="E405" i="14"/>
  <c r="C25" i="3" s="1"/>
  <c r="E406" i="14"/>
  <c r="C46" i="3" s="1"/>
  <c r="E407" i="14"/>
  <c r="C29" i="3" s="1"/>
  <c r="E408" i="14"/>
  <c r="C50" i="3" s="1"/>
  <c r="E397" i="14"/>
  <c r="C23" i="3" s="1"/>
  <c r="E129" i="14"/>
  <c r="E130" i="14"/>
  <c r="E131" i="14"/>
  <c r="E132" i="14"/>
  <c r="E133" i="14"/>
  <c r="E134" i="14"/>
  <c r="C22" i="3" s="1"/>
  <c r="E135" i="14"/>
  <c r="C43" i="3" s="1"/>
  <c r="E136" i="14"/>
  <c r="C26" i="3" s="1"/>
  <c r="E137" i="14"/>
  <c r="C47" i="3" s="1"/>
  <c r="E138" i="14"/>
  <c r="C30" i="3" s="1"/>
  <c r="E139" i="14"/>
  <c r="C51" i="3" s="1"/>
  <c r="E128" i="14"/>
  <c r="E113" i="14"/>
  <c r="E114" i="14"/>
  <c r="E115" i="14"/>
  <c r="E116" i="14"/>
  <c r="E117" i="14"/>
  <c r="E118" i="14"/>
  <c r="E119" i="14"/>
  <c r="E120" i="14"/>
  <c r="E121" i="14"/>
  <c r="E122" i="14"/>
  <c r="E123" i="14"/>
  <c r="E124" i="14"/>
  <c r="E125" i="14"/>
  <c r="E126" i="14"/>
  <c r="E127" i="14"/>
  <c r="E112" i="14"/>
  <c r="E374" i="14"/>
  <c r="C45" i="1" s="1"/>
  <c r="E375" i="14"/>
  <c r="C27" i="1" s="1"/>
  <c r="E376" i="14"/>
  <c r="C49" i="1" s="1"/>
  <c r="E377" i="14"/>
  <c r="C31" i="1" s="1"/>
  <c r="E378" i="14"/>
  <c r="C53" i="1" s="1"/>
  <c r="E379" i="14"/>
  <c r="C21" i="1" s="1"/>
  <c r="E380" i="14"/>
  <c r="C43" i="1" s="1"/>
  <c r="E381" i="14"/>
  <c r="C25" i="1" s="1"/>
  <c r="E382" i="14"/>
  <c r="C47" i="1" s="1"/>
  <c r="E383" i="14"/>
  <c r="C29" i="1" s="1"/>
  <c r="E384" i="14"/>
  <c r="C51" i="1" s="1"/>
  <c r="E373" i="14"/>
  <c r="C23" i="1" s="1"/>
  <c r="E78" i="14"/>
  <c r="E79" i="14"/>
  <c r="E80" i="14"/>
  <c r="E81" i="14"/>
  <c r="E82" i="14"/>
  <c r="E83" i="14"/>
  <c r="E84" i="14"/>
  <c r="E85" i="14"/>
  <c r="E86" i="14"/>
  <c r="E87" i="14"/>
  <c r="E88" i="14"/>
  <c r="E89" i="14"/>
  <c r="E90" i="14"/>
  <c r="E91" i="14"/>
  <c r="E92" i="14"/>
  <c r="E93" i="14"/>
  <c r="E77" i="14"/>
  <c r="E62" i="14"/>
  <c r="E63" i="14"/>
  <c r="E64" i="14"/>
  <c r="E65" i="14"/>
  <c r="E66" i="14"/>
  <c r="E67" i="14"/>
  <c r="E68" i="14"/>
  <c r="E69" i="14"/>
  <c r="E70" i="14"/>
  <c r="E71" i="14"/>
  <c r="E72" i="14"/>
  <c r="E73" i="14"/>
  <c r="E74" i="14"/>
  <c r="E75" i="14"/>
  <c r="E76" i="14"/>
  <c r="E61" i="14"/>
  <c r="E51" i="1"/>
  <c r="F51" i="1"/>
  <c r="G51" i="1"/>
  <c r="H51" i="1"/>
  <c r="I51" i="1"/>
  <c r="J51" i="1"/>
  <c r="K51" i="1"/>
  <c r="M51" i="1"/>
  <c r="E52" i="1"/>
  <c r="F52" i="1"/>
  <c r="G52" i="1"/>
  <c r="H52" i="1"/>
  <c r="I52" i="1"/>
  <c r="J52" i="1"/>
  <c r="K52" i="1"/>
  <c r="M52" i="1"/>
  <c r="E53" i="1"/>
  <c r="F53" i="1"/>
  <c r="G53" i="1"/>
  <c r="H53" i="1"/>
  <c r="I53" i="1"/>
  <c r="J53" i="1"/>
  <c r="K53" i="1"/>
  <c r="M53" i="1"/>
  <c r="E47" i="1"/>
  <c r="F47" i="1"/>
  <c r="G47" i="1"/>
  <c r="H47" i="1"/>
  <c r="I47" i="1"/>
  <c r="J47" i="1"/>
  <c r="K47" i="1"/>
  <c r="M47" i="1"/>
  <c r="E48" i="1"/>
  <c r="F48" i="1"/>
  <c r="G48" i="1"/>
  <c r="H48" i="1"/>
  <c r="I48" i="1"/>
  <c r="J48" i="1"/>
  <c r="K48" i="1"/>
  <c r="M48" i="1"/>
  <c r="E49" i="1"/>
  <c r="F49" i="1"/>
  <c r="G49" i="1"/>
  <c r="H49" i="1"/>
  <c r="I49" i="1"/>
  <c r="J49" i="1"/>
  <c r="K49" i="1"/>
  <c r="M49" i="1"/>
  <c r="E43" i="1"/>
  <c r="F43" i="1"/>
  <c r="G43" i="1"/>
  <c r="H43" i="1"/>
  <c r="I43" i="1"/>
  <c r="J43" i="1"/>
  <c r="K43" i="1"/>
  <c r="M43" i="1"/>
  <c r="E44" i="1"/>
  <c r="F44" i="1"/>
  <c r="G44" i="1"/>
  <c r="H44" i="1"/>
  <c r="I44" i="1"/>
  <c r="J44" i="1"/>
  <c r="K44" i="1"/>
  <c r="M44" i="1"/>
  <c r="E45" i="1"/>
  <c r="F45" i="1"/>
  <c r="G45" i="1"/>
  <c r="H45" i="1"/>
  <c r="I45" i="1"/>
  <c r="J45" i="1"/>
  <c r="K45" i="1"/>
  <c r="M45" i="1"/>
  <c r="E29" i="1"/>
  <c r="F29" i="1"/>
  <c r="G29" i="1"/>
  <c r="H29" i="1"/>
  <c r="I29" i="1"/>
  <c r="J29" i="1"/>
  <c r="K29" i="1"/>
  <c r="M29" i="1"/>
  <c r="E30" i="1"/>
  <c r="F30" i="1"/>
  <c r="G30" i="1"/>
  <c r="H30" i="1"/>
  <c r="I30" i="1"/>
  <c r="J30" i="1"/>
  <c r="K30" i="1"/>
  <c r="M30" i="1"/>
  <c r="E31" i="1"/>
  <c r="F31" i="1"/>
  <c r="G31" i="1"/>
  <c r="H31" i="1"/>
  <c r="I31" i="1"/>
  <c r="J31" i="1"/>
  <c r="K31" i="1"/>
  <c r="M31" i="1"/>
  <c r="E25" i="1"/>
  <c r="F25" i="1"/>
  <c r="G25" i="1"/>
  <c r="H25" i="1"/>
  <c r="I25" i="1"/>
  <c r="J25" i="1"/>
  <c r="K25" i="1"/>
  <c r="M25" i="1"/>
  <c r="E26" i="1"/>
  <c r="F26" i="1"/>
  <c r="G26" i="1"/>
  <c r="H26" i="1"/>
  <c r="I26" i="1"/>
  <c r="J26" i="1"/>
  <c r="K26" i="1"/>
  <c r="M26" i="1"/>
  <c r="E27" i="1"/>
  <c r="F27" i="1"/>
  <c r="G27" i="1"/>
  <c r="H27" i="1"/>
  <c r="I27" i="1"/>
  <c r="J27" i="1"/>
  <c r="K27" i="1"/>
  <c r="M27" i="1"/>
  <c r="E22" i="1"/>
  <c r="F22" i="1"/>
  <c r="G22" i="1"/>
  <c r="H22" i="1"/>
  <c r="I22" i="1"/>
  <c r="J22" i="1"/>
  <c r="K22" i="1"/>
  <c r="M22" i="1"/>
  <c r="E23" i="1"/>
  <c r="F23" i="1"/>
  <c r="G23" i="1"/>
  <c r="H23" i="1"/>
  <c r="I23" i="1"/>
  <c r="J23" i="1"/>
  <c r="K23" i="1"/>
  <c r="M23" i="1"/>
  <c r="E21" i="1"/>
  <c r="F21" i="1"/>
  <c r="G21" i="1"/>
  <c r="H21" i="1"/>
  <c r="I21" i="1"/>
  <c r="J21" i="1"/>
  <c r="K21" i="1"/>
  <c r="M21" i="1"/>
  <c r="N83" i="14"/>
  <c r="L22" i="1" s="1"/>
  <c r="N373" i="14"/>
  <c r="L23" i="1" s="1"/>
  <c r="N374" i="14"/>
  <c r="L45" i="1" s="1"/>
  <c r="N375" i="14"/>
  <c r="L27" i="1" s="1"/>
  <c r="N376" i="14"/>
  <c r="L49" i="1" s="1"/>
  <c r="N377" i="14"/>
  <c r="L31" i="1" s="1"/>
  <c r="N378" i="14"/>
  <c r="L53" i="1" s="1"/>
  <c r="N379" i="14"/>
  <c r="L21" i="1" s="1"/>
  <c r="N380" i="14"/>
  <c r="L43" i="1" s="1"/>
  <c r="N381" i="14"/>
  <c r="L25" i="1" s="1"/>
  <c r="N382" i="14"/>
  <c r="L47" i="1" s="1"/>
  <c r="N383" i="14"/>
  <c r="L29" i="1" s="1"/>
  <c r="N384" i="14"/>
  <c r="L51" i="1" s="1"/>
  <c r="N385" i="14"/>
  <c r="Q23" i="5" s="1"/>
  <c r="N386" i="14"/>
  <c r="Q49" i="5" s="1"/>
  <c r="N387" i="14"/>
  <c r="Q27" i="5" s="1"/>
  <c r="N388" i="14"/>
  <c r="Q53" i="5" s="1"/>
  <c r="N389" i="14"/>
  <c r="Q31" i="5" s="1"/>
  <c r="N390" i="14"/>
  <c r="Q57" i="5" s="1"/>
  <c r="N391" i="14"/>
  <c r="Q21" i="5" s="1"/>
  <c r="N392" i="14"/>
  <c r="Q47" i="5" s="1"/>
  <c r="N393" i="14"/>
  <c r="Q25" i="5" s="1"/>
  <c r="N394" i="14"/>
  <c r="Q51" i="5" s="1"/>
  <c r="N395" i="14"/>
  <c r="Q29" i="5" s="1"/>
  <c r="N396" i="14"/>
  <c r="Q55" i="5" s="1"/>
  <c r="N397" i="14"/>
  <c r="L23" i="3" s="1"/>
  <c r="N398" i="14"/>
  <c r="L44" i="3" s="1"/>
  <c r="N399" i="14"/>
  <c r="L27" i="3" s="1"/>
  <c r="N400" i="14"/>
  <c r="L48" i="3" s="1"/>
  <c r="N401" i="14"/>
  <c r="L31" i="3" s="1"/>
  <c r="N402" i="14"/>
  <c r="L52" i="3" s="1"/>
  <c r="N403" i="14"/>
  <c r="L21" i="3" s="1"/>
  <c r="N404" i="14"/>
  <c r="L42" i="3" s="1"/>
  <c r="N405" i="14"/>
  <c r="L25" i="3" s="1"/>
  <c r="N406" i="14"/>
  <c r="L46" i="3" s="1"/>
  <c r="N407" i="14"/>
  <c r="L29" i="3" s="1"/>
  <c r="N408" i="14"/>
  <c r="L50" i="3" s="1"/>
  <c r="N409" i="14"/>
  <c r="K23" i="4" s="1"/>
  <c r="N410" i="14"/>
  <c r="K44" i="4" s="1"/>
  <c r="N411" i="14"/>
  <c r="K27" i="4" s="1"/>
  <c r="N412" i="14"/>
  <c r="K48" i="4" s="1"/>
  <c r="N413" i="14"/>
  <c r="K31" i="4" s="1"/>
  <c r="N414" i="14"/>
  <c r="K52" i="4" s="1"/>
  <c r="N415" i="14"/>
  <c r="K21" i="4" s="1"/>
  <c r="N416" i="14"/>
  <c r="K42" i="4" s="1"/>
  <c r="N417" i="14"/>
  <c r="K25" i="4" s="1"/>
  <c r="N418" i="14"/>
  <c r="K46" i="4" s="1"/>
  <c r="N419" i="14"/>
  <c r="K29" i="4" s="1"/>
  <c r="N420" i="14"/>
  <c r="K50" i="4" s="1"/>
  <c r="N421" i="14"/>
  <c r="L13" i="9" s="1"/>
  <c r="N422" i="14"/>
  <c r="L15" i="9" s="1"/>
  <c r="N423" i="14"/>
  <c r="L17" i="9" s="1"/>
  <c r="N424" i="14"/>
  <c r="L19" i="9" s="1"/>
  <c r="N425" i="14"/>
  <c r="L21" i="9" s="1"/>
  <c r="N426" i="14"/>
  <c r="N427" i="14"/>
  <c r="L13" i="21" s="1"/>
  <c r="N428" i="14"/>
  <c r="L15" i="21" s="1"/>
  <c r="N429" i="14"/>
  <c r="L17" i="21" s="1"/>
  <c r="N430" i="14"/>
  <c r="L19" i="21" s="1"/>
  <c r="N431" i="14"/>
  <c r="L21" i="21" s="1"/>
  <c r="N432" i="14"/>
  <c r="L23" i="21" s="1"/>
  <c r="N439" i="14"/>
  <c r="K26" i="25" s="1"/>
  <c r="N440" i="14"/>
  <c r="K27" i="25" s="1"/>
  <c r="N441" i="14"/>
  <c r="K30" i="25" s="1"/>
  <c r="N442" i="14"/>
  <c r="K31" i="25" s="1"/>
  <c r="N47" i="14"/>
  <c r="N46" i="14"/>
  <c r="J13" i="10"/>
  <c r="C14" i="10"/>
  <c r="L13" i="10"/>
  <c r="I13" i="10"/>
  <c r="H13" i="10"/>
  <c r="G13" i="10"/>
  <c r="F13" i="10"/>
  <c r="E13" i="10"/>
  <c r="D13" i="10"/>
  <c r="C13" i="10"/>
  <c r="C12" i="25"/>
  <c r="D12" i="25"/>
  <c r="E12" i="25"/>
  <c r="F12" i="25"/>
  <c r="G12" i="25"/>
  <c r="H12" i="25"/>
  <c r="I12" i="25"/>
  <c r="J12" i="25"/>
  <c r="L12" i="25"/>
  <c r="C13" i="25"/>
  <c r="D13" i="25"/>
  <c r="E13" i="25"/>
  <c r="F13" i="25"/>
  <c r="G13" i="25"/>
  <c r="H13" i="25"/>
  <c r="I13" i="25"/>
  <c r="J13" i="25"/>
  <c r="L13" i="25"/>
  <c r="C16" i="25"/>
  <c r="D16" i="25"/>
  <c r="E16" i="25"/>
  <c r="F16" i="25"/>
  <c r="G16" i="25"/>
  <c r="H16" i="25"/>
  <c r="I16" i="25"/>
  <c r="J16" i="25"/>
  <c r="L16" i="25"/>
  <c r="C17" i="25"/>
  <c r="D17" i="25"/>
  <c r="E17" i="25"/>
  <c r="F17" i="25"/>
  <c r="G17" i="25"/>
  <c r="H17" i="25"/>
  <c r="I17" i="25"/>
  <c r="J17" i="25"/>
  <c r="L17" i="25"/>
  <c r="C20" i="25"/>
  <c r="D20" i="25"/>
  <c r="E20" i="25"/>
  <c r="F20" i="25"/>
  <c r="G20" i="25"/>
  <c r="H20" i="25"/>
  <c r="I20" i="25"/>
  <c r="J20" i="25"/>
  <c r="L20" i="25"/>
  <c r="C21" i="25"/>
  <c r="D21" i="25"/>
  <c r="E21" i="25"/>
  <c r="F21" i="25"/>
  <c r="G21" i="25"/>
  <c r="H21" i="25"/>
  <c r="I21" i="25"/>
  <c r="J21" i="25"/>
  <c r="L21" i="25"/>
  <c r="N361" i="14"/>
  <c r="K12" i="25" s="1"/>
  <c r="N362" i="14"/>
  <c r="K13" i="25" s="1"/>
  <c r="N363" i="14"/>
  <c r="K16" i="25" s="1"/>
  <c r="N364" i="14"/>
  <c r="K17" i="25" s="1"/>
  <c r="N365" i="14"/>
  <c r="K20" i="25" s="1"/>
  <c r="N366" i="14"/>
  <c r="K21" i="25" s="1"/>
  <c r="N367" i="14"/>
  <c r="K24" i="25" s="1"/>
  <c r="N368" i="14"/>
  <c r="K25" i="25" s="1"/>
  <c r="N369" i="14"/>
  <c r="K28" i="25" s="1"/>
  <c r="N370" i="14"/>
  <c r="K29" i="25" s="1"/>
  <c r="N371" i="14"/>
  <c r="K32" i="25" s="1"/>
  <c r="N372" i="14"/>
  <c r="K33" i="25" s="1"/>
  <c r="L41" i="25"/>
  <c r="J41" i="25"/>
  <c r="I41" i="25"/>
  <c r="L40" i="25"/>
  <c r="J40" i="25"/>
  <c r="I40" i="25"/>
  <c r="L39" i="25"/>
  <c r="J39" i="25"/>
  <c r="I39" i="25"/>
  <c r="L38" i="25"/>
  <c r="J38" i="25"/>
  <c r="I38" i="25"/>
  <c r="L33" i="25"/>
  <c r="J33" i="25"/>
  <c r="I33" i="25"/>
  <c r="H33" i="25"/>
  <c r="G33" i="25"/>
  <c r="F33" i="25"/>
  <c r="E33" i="25"/>
  <c r="D33" i="25"/>
  <c r="C33" i="25"/>
  <c r="L32" i="25"/>
  <c r="J32" i="25"/>
  <c r="I32" i="25"/>
  <c r="H32" i="25"/>
  <c r="G32" i="25"/>
  <c r="F32" i="25"/>
  <c r="E32" i="25"/>
  <c r="D32" i="25"/>
  <c r="C32" i="25"/>
  <c r="L29" i="25"/>
  <c r="J29" i="25"/>
  <c r="I29" i="25"/>
  <c r="H29" i="25"/>
  <c r="G29" i="25"/>
  <c r="F29" i="25"/>
  <c r="E29" i="25"/>
  <c r="D29" i="25"/>
  <c r="C29" i="25"/>
  <c r="L28" i="25"/>
  <c r="J28" i="25"/>
  <c r="I28" i="25"/>
  <c r="H28" i="25"/>
  <c r="G28" i="25"/>
  <c r="F28" i="25"/>
  <c r="E28" i="25"/>
  <c r="D28" i="25"/>
  <c r="C28" i="25"/>
  <c r="L25" i="25"/>
  <c r="J25" i="25"/>
  <c r="I25" i="25"/>
  <c r="H25" i="25"/>
  <c r="G25" i="25"/>
  <c r="F25" i="25"/>
  <c r="E25" i="25"/>
  <c r="D25" i="25"/>
  <c r="C25" i="25"/>
  <c r="L24" i="25"/>
  <c r="J24" i="25"/>
  <c r="I24" i="25"/>
  <c r="H24" i="25"/>
  <c r="G24" i="25"/>
  <c r="F24" i="25"/>
  <c r="E24" i="25"/>
  <c r="D24" i="25"/>
  <c r="C24" i="25"/>
  <c r="N358" i="14"/>
  <c r="N359" i="14"/>
  <c r="N360" i="14"/>
  <c r="K14" i="24"/>
  <c r="I14" i="24"/>
  <c r="H14" i="24"/>
  <c r="G14" i="24"/>
  <c r="F14" i="24"/>
  <c r="E14" i="24"/>
  <c r="D14" i="24"/>
  <c r="K13" i="24"/>
  <c r="I13" i="24"/>
  <c r="H13" i="24"/>
  <c r="G13" i="24"/>
  <c r="F13" i="24"/>
  <c r="E13" i="24"/>
  <c r="D13" i="24"/>
  <c r="K12" i="24"/>
  <c r="I12" i="24"/>
  <c r="H12" i="24"/>
  <c r="G12" i="24"/>
  <c r="F12" i="24"/>
  <c r="E12" i="24"/>
  <c r="D12" i="24"/>
  <c r="H13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H27" i="23"/>
  <c r="H28" i="23"/>
  <c r="H29" i="23"/>
  <c r="H30" i="23"/>
  <c r="H31" i="23"/>
  <c r="H32" i="23"/>
  <c r="H33" i="23"/>
  <c r="H34" i="23"/>
  <c r="H35" i="23"/>
  <c r="H36" i="23"/>
  <c r="H37" i="23"/>
  <c r="H38" i="23"/>
  <c r="H39" i="23"/>
  <c r="H40" i="23"/>
  <c r="H41" i="23"/>
  <c r="H42" i="23"/>
  <c r="H43" i="23"/>
  <c r="H44" i="23"/>
  <c r="H45" i="23"/>
  <c r="H46" i="23"/>
  <c r="H47" i="23"/>
  <c r="H48" i="23"/>
  <c r="H49" i="23"/>
  <c r="H50" i="23"/>
  <c r="H51" i="23"/>
  <c r="H52" i="23"/>
  <c r="H53" i="23"/>
  <c r="H54" i="23"/>
  <c r="H55" i="23"/>
  <c r="H56" i="23"/>
  <c r="H57" i="23"/>
  <c r="H58" i="23"/>
  <c r="H59" i="23"/>
  <c r="H60" i="23"/>
  <c r="H61" i="23"/>
  <c r="H62" i="23"/>
  <c r="H63" i="23"/>
  <c r="H64" i="23"/>
  <c r="H65" i="23"/>
  <c r="H66" i="23"/>
  <c r="H67" i="23"/>
  <c r="H68" i="23"/>
  <c r="H69" i="23"/>
  <c r="H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30" i="23"/>
  <c r="D31" i="23"/>
  <c r="D32" i="23"/>
  <c r="D33" i="23"/>
  <c r="D34" i="23"/>
  <c r="D35" i="23"/>
  <c r="D36" i="23"/>
  <c r="D37" i="23"/>
  <c r="D38" i="23"/>
  <c r="D39" i="23"/>
  <c r="D40" i="23"/>
  <c r="D41" i="23"/>
  <c r="D42" i="23"/>
  <c r="D43" i="23"/>
  <c r="D44" i="23"/>
  <c r="D45" i="23"/>
  <c r="D46" i="23"/>
  <c r="D47" i="23"/>
  <c r="D48" i="23"/>
  <c r="D49" i="23"/>
  <c r="D50" i="23"/>
  <c r="D51" i="23"/>
  <c r="D52" i="23"/>
  <c r="D53" i="23"/>
  <c r="D54" i="23"/>
  <c r="D55" i="23"/>
  <c r="D56" i="23"/>
  <c r="D57" i="23"/>
  <c r="D58" i="23"/>
  <c r="D59" i="23"/>
  <c r="D60" i="23"/>
  <c r="D61" i="23"/>
  <c r="D62" i="23"/>
  <c r="D63" i="23"/>
  <c r="D64" i="23"/>
  <c r="D65" i="23"/>
  <c r="D66" i="23"/>
  <c r="D67" i="23"/>
  <c r="D68" i="23"/>
  <c r="D69" i="23"/>
  <c r="D12" i="23"/>
  <c r="C44" i="23"/>
  <c r="E44" i="23"/>
  <c r="F44" i="23"/>
  <c r="G44" i="23"/>
  <c r="I44" i="23"/>
  <c r="J44" i="23"/>
  <c r="L44" i="23"/>
  <c r="C45" i="23"/>
  <c r="E45" i="23"/>
  <c r="F45" i="23"/>
  <c r="G45" i="23"/>
  <c r="I45" i="23"/>
  <c r="J45" i="23"/>
  <c r="L45" i="23"/>
  <c r="C46" i="23"/>
  <c r="E46" i="23"/>
  <c r="F46" i="23"/>
  <c r="G46" i="23"/>
  <c r="I46" i="23"/>
  <c r="J46" i="23"/>
  <c r="L46" i="23"/>
  <c r="C47" i="23"/>
  <c r="E47" i="23"/>
  <c r="F47" i="23"/>
  <c r="G47" i="23"/>
  <c r="I47" i="23"/>
  <c r="J47" i="23"/>
  <c r="L47" i="23"/>
  <c r="C48" i="23"/>
  <c r="E48" i="23"/>
  <c r="F48" i="23"/>
  <c r="G48" i="23"/>
  <c r="I48" i="23"/>
  <c r="J48" i="23"/>
  <c r="L48" i="23"/>
  <c r="C49" i="23"/>
  <c r="E49" i="23"/>
  <c r="F49" i="23"/>
  <c r="G49" i="23"/>
  <c r="I49" i="23"/>
  <c r="J49" i="23"/>
  <c r="L49" i="23"/>
  <c r="C50" i="23"/>
  <c r="E50" i="23"/>
  <c r="F50" i="23"/>
  <c r="G50" i="23"/>
  <c r="I50" i="23"/>
  <c r="J50" i="23"/>
  <c r="L50" i="23"/>
  <c r="C51" i="23"/>
  <c r="E51" i="23"/>
  <c r="F51" i="23"/>
  <c r="G51" i="23"/>
  <c r="I51" i="23"/>
  <c r="J51" i="23"/>
  <c r="L51" i="23"/>
  <c r="C52" i="23"/>
  <c r="E52" i="23"/>
  <c r="F52" i="23"/>
  <c r="G52" i="23"/>
  <c r="I52" i="23"/>
  <c r="J52" i="23"/>
  <c r="L52" i="23"/>
  <c r="C53" i="23"/>
  <c r="E53" i="23"/>
  <c r="F53" i="23"/>
  <c r="G53" i="23"/>
  <c r="I53" i="23"/>
  <c r="J53" i="23"/>
  <c r="L53" i="23"/>
  <c r="C54" i="23"/>
  <c r="E54" i="23"/>
  <c r="F54" i="23"/>
  <c r="G54" i="23"/>
  <c r="I54" i="23"/>
  <c r="J54" i="23"/>
  <c r="L54" i="23"/>
  <c r="C55" i="23"/>
  <c r="E55" i="23"/>
  <c r="F55" i="23"/>
  <c r="G55" i="23"/>
  <c r="I55" i="23"/>
  <c r="J55" i="23"/>
  <c r="L55" i="23"/>
  <c r="C56" i="23"/>
  <c r="E56" i="23"/>
  <c r="F56" i="23"/>
  <c r="G56" i="23"/>
  <c r="I56" i="23"/>
  <c r="J56" i="23"/>
  <c r="L56" i="23"/>
  <c r="C57" i="23"/>
  <c r="E57" i="23"/>
  <c r="F57" i="23"/>
  <c r="G57" i="23"/>
  <c r="I57" i="23"/>
  <c r="J57" i="23"/>
  <c r="L57" i="23"/>
  <c r="C58" i="23"/>
  <c r="E58" i="23"/>
  <c r="F58" i="23"/>
  <c r="G58" i="23"/>
  <c r="I58" i="23"/>
  <c r="J58" i="23"/>
  <c r="L58" i="23"/>
  <c r="C59" i="23"/>
  <c r="E59" i="23"/>
  <c r="F59" i="23"/>
  <c r="G59" i="23"/>
  <c r="I59" i="23"/>
  <c r="J59" i="23"/>
  <c r="L59" i="23"/>
  <c r="C60" i="23"/>
  <c r="E60" i="23"/>
  <c r="F60" i="23"/>
  <c r="G60" i="23"/>
  <c r="I60" i="23"/>
  <c r="J60" i="23"/>
  <c r="L60" i="23"/>
  <c r="C61" i="23"/>
  <c r="E61" i="23"/>
  <c r="F61" i="23"/>
  <c r="G61" i="23"/>
  <c r="I61" i="23"/>
  <c r="J61" i="23"/>
  <c r="L61" i="23"/>
  <c r="C62" i="23"/>
  <c r="E62" i="23"/>
  <c r="F62" i="23"/>
  <c r="G62" i="23"/>
  <c r="I62" i="23"/>
  <c r="J62" i="23"/>
  <c r="L62" i="23"/>
  <c r="C63" i="23"/>
  <c r="E63" i="23"/>
  <c r="F63" i="23"/>
  <c r="G63" i="23"/>
  <c r="I63" i="23"/>
  <c r="J63" i="23"/>
  <c r="L63" i="23"/>
  <c r="C64" i="23"/>
  <c r="E64" i="23"/>
  <c r="F64" i="23"/>
  <c r="G64" i="23"/>
  <c r="I64" i="23"/>
  <c r="J64" i="23"/>
  <c r="L64" i="23"/>
  <c r="C65" i="23"/>
  <c r="E65" i="23"/>
  <c r="F65" i="23"/>
  <c r="G65" i="23"/>
  <c r="I65" i="23"/>
  <c r="J65" i="23"/>
  <c r="L65" i="23"/>
  <c r="C66" i="23"/>
  <c r="E66" i="23"/>
  <c r="F66" i="23"/>
  <c r="G66" i="23"/>
  <c r="I66" i="23"/>
  <c r="J66" i="23"/>
  <c r="L66" i="23"/>
  <c r="C67" i="23"/>
  <c r="E67" i="23"/>
  <c r="F67" i="23"/>
  <c r="G67" i="23"/>
  <c r="I67" i="23"/>
  <c r="J67" i="23"/>
  <c r="L67" i="23"/>
  <c r="C68" i="23"/>
  <c r="E68" i="23"/>
  <c r="F68" i="23"/>
  <c r="G68" i="23"/>
  <c r="I68" i="23"/>
  <c r="J68" i="23"/>
  <c r="L68" i="23"/>
  <c r="C69" i="23"/>
  <c r="E69" i="23"/>
  <c r="F69" i="23"/>
  <c r="G69" i="23"/>
  <c r="I69" i="23"/>
  <c r="J69" i="23"/>
  <c r="L69" i="23"/>
  <c r="N331" i="14"/>
  <c r="N332" i="14"/>
  <c r="K44" i="23" s="1"/>
  <c r="N333" i="14"/>
  <c r="K45" i="23" s="1"/>
  <c r="N334" i="14"/>
  <c r="K46" i="23" s="1"/>
  <c r="N335" i="14"/>
  <c r="K47" i="23" s="1"/>
  <c r="N336" i="14"/>
  <c r="K48" i="23" s="1"/>
  <c r="N337" i="14"/>
  <c r="K49" i="23" s="1"/>
  <c r="N338" i="14"/>
  <c r="K50" i="23" s="1"/>
  <c r="N339" i="14"/>
  <c r="K51" i="23" s="1"/>
  <c r="N340" i="14"/>
  <c r="K52" i="23" s="1"/>
  <c r="N341" i="14"/>
  <c r="K53" i="23" s="1"/>
  <c r="N342" i="14"/>
  <c r="K54" i="23" s="1"/>
  <c r="N343" i="14"/>
  <c r="K55" i="23" s="1"/>
  <c r="N344" i="14"/>
  <c r="K56" i="23" s="1"/>
  <c r="N345" i="14"/>
  <c r="K57" i="23" s="1"/>
  <c r="N346" i="14"/>
  <c r="K58" i="23" s="1"/>
  <c r="N347" i="14"/>
  <c r="K59" i="23" s="1"/>
  <c r="N348" i="14"/>
  <c r="K60" i="23" s="1"/>
  <c r="N349" i="14"/>
  <c r="K61" i="23" s="1"/>
  <c r="N350" i="14"/>
  <c r="K62" i="23" s="1"/>
  <c r="N351" i="14"/>
  <c r="K63" i="23" s="1"/>
  <c r="N352" i="14"/>
  <c r="K64" i="23" s="1"/>
  <c r="N353" i="14"/>
  <c r="K65" i="23" s="1"/>
  <c r="N354" i="14"/>
  <c r="K66" i="23" s="1"/>
  <c r="N355" i="14"/>
  <c r="K67" i="23" s="1"/>
  <c r="N356" i="14"/>
  <c r="K68" i="23" s="1"/>
  <c r="N357" i="14"/>
  <c r="K69" i="23" s="1"/>
  <c r="N302" i="14"/>
  <c r="K14" i="23" s="1"/>
  <c r="N303" i="14"/>
  <c r="K15" i="23" s="1"/>
  <c r="N304" i="14"/>
  <c r="K16" i="23" s="1"/>
  <c r="N305" i="14"/>
  <c r="K17" i="23" s="1"/>
  <c r="N306" i="14"/>
  <c r="K18" i="23" s="1"/>
  <c r="N307" i="14"/>
  <c r="K19" i="23" s="1"/>
  <c r="N308" i="14"/>
  <c r="K20" i="23" s="1"/>
  <c r="N309" i="14"/>
  <c r="K21" i="23" s="1"/>
  <c r="N310" i="14"/>
  <c r="K22" i="23" s="1"/>
  <c r="N311" i="14"/>
  <c r="K23" i="23" s="1"/>
  <c r="N312" i="14"/>
  <c r="K24" i="23" s="1"/>
  <c r="N313" i="14"/>
  <c r="K25" i="23" s="1"/>
  <c r="N314" i="14"/>
  <c r="K26" i="23" s="1"/>
  <c r="N315" i="14"/>
  <c r="K27" i="23" s="1"/>
  <c r="N316" i="14"/>
  <c r="K28" i="23" s="1"/>
  <c r="N317" i="14"/>
  <c r="K29" i="23" s="1"/>
  <c r="N318" i="14"/>
  <c r="K30" i="23" s="1"/>
  <c r="N319" i="14"/>
  <c r="K31" i="23" s="1"/>
  <c r="N320" i="14"/>
  <c r="K32" i="23" s="1"/>
  <c r="N321" i="14"/>
  <c r="K33" i="23" s="1"/>
  <c r="N322" i="14"/>
  <c r="K34" i="23" s="1"/>
  <c r="N323" i="14"/>
  <c r="K35" i="23" s="1"/>
  <c r="N324" i="14"/>
  <c r="K36" i="23" s="1"/>
  <c r="N325" i="14"/>
  <c r="K37" i="23" s="1"/>
  <c r="N326" i="14"/>
  <c r="K38" i="23" s="1"/>
  <c r="N327" i="14"/>
  <c r="K39" i="23" s="1"/>
  <c r="N328" i="14"/>
  <c r="K40" i="23" s="1"/>
  <c r="N301" i="14"/>
  <c r="K13" i="23" s="1"/>
  <c r="L43" i="23"/>
  <c r="K43" i="23"/>
  <c r="J43" i="23"/>
  <c r="I43" i="23"/>
  <c r="G43" i="23"/>
  <c r="F43" i="23"/>
  <c r="E43" i="23"/>
  <c r="C43" i="23"/>
  <c r="L42" i="23"/>
  <c r="J42" i="23"/>
  <c r="I42" i="23"/>
  <c r="G42" i="23"/>
  <c r="F42" i="23"/>
  <c r="E42" i="23"/>
  <c r="C42" i="23"/>
  <c r="L41" i="23"/>
  <c r="J41" i="23"/>
  <c r="I41" i="23"/>
  <c r="G41" i="23"/>
  <c r="F41" i="23"/>
  <c r="E41" i="23"/>
  <c r="C41" i="23"/>
  <c r="L40" i="23"/>
  <c r="J40" i="23"/>
  <c r="I40" i="23"/>
  <c r="G40" i="23"/>
  <c r="F40" i="23"/>
  <c r="E40" i="23"/>
  <c r="C40" i="23"/>
  <c r="L39" i="23"/>
  <c r="J39" i="23"/>
  <c r="I39" i="23"/>
  <c r="G39" i="23"/>
  <c r="F39" i="23"/>
  <c r="E39" i="23"/>
  <c r="C39" i="23"/>
  <c r="L38" i="23"/>
  <c r="J38" i="23"/>
  <c r="I38" i="23"/>
  <c r="G38" i="23"/>
  <c r="F38" i="23"/>
  <c r="E38" i="23"/>
  <c r="C38" i="23"/>
  <c r="L37" i="23"/>
  <c r="J37" i="23"/>
  <c r="I37" i="23"/>
  <c r="G37" i="23"/>
  <c r="F37" i="23"/>
  <c r="E37" i="23"/>
  <c r="C37" i="23"/>
  <c r="L36" i="23"/>
  <c r="J36" i="23"/>
  <c r="I36" i="23"/>
  <c r="G36" i="23"/>
  <c r="F36" i="23"/>
  <c r="E36" i="23"/>
  <c r="C36" i="23"/>
  <c r="L35" i="23"/>
  <c r="J35" i="23"/>
  <c r="I35" i="23"/>
  <c r="G35" i="23"/>
  <c r="F35" i="23"/>
  <c r="E35" i="23"/>
  <c r="C35" i="23"/>
  <c r="L34" i="23"/>
  <c r="J34" i="23"/>
  <c r="I34" i="23"/>
  <c r="G34" i="23"/>
  <c r="F34" i="23"/>
  <c r="E34" i="23"/>
  <c r="C34" i="23"/>
  <c r="L33" i="23"/>
  <c r="J33" i="23"/>
  <c r="I33" i="23"/>
  <c r="G33" i="23"/>
  <c r="F33" i="23"/>
  <c r="E33" i="23"/>
  <c r="C33" i="23"/>
  <c r="L32" i="23"/>
  <c r="J32" i="23"/>
  <c r="I32" i="23"/>
  <c r="G32" i="23"/>
  <c r="F32" i="23"/>
  <c r="E32" i="23"/>
  <c r="C32" i="23"/>
  <c r="L31" i="23"/>
  <c r="J31" i="23"/>
  <c r="I31" i="23"/>
  <c r="G31" i="23"/>
  <c r="F31" i="23"/>
  <c r="E31" i="23"/>
  <c r="C31" i="23"/>
  <c r="L30" i="23"/>
  <c r="J30" i="23"/>
  <c r="I30" i="23"/>
  <c r="G30" i="23"/>
  <c r="F30" i="23"/>
  <c r="E30" i="23"/>
  <c r="C30" i="23"/>
  <c r="L29" i="23"/>
  <c r="J29" i="23"/>
  <c r="I29" i="23"/>
  <c r="G29" i="23"/>
  <c r="F29" i="23"/>
  <c r="E29" i="23"/>
  <c r="C29" i="23"/>
  <c r="L28" i="23"/>
  <c r="J28" i="23"/>
  <c r="I28" i="23"/>
  <c r="G28" i="23"/>
  <c r="F28" i="23"/>
  <c r="E28" i="23"/>
  <c r="C28" i="23"/>
  <c r="L27" i="23"/>
  <c r="J27" i="23"/>
  <c r="I27" i="23"/>
  <c r="G27" i="23"/>
  <c r="F27" i="23"/>
  <c r="E27" i="23"/>
  <c r="C27" i="23"/>
  <c r="L26" i="23"/>
  <c r="J26" i="23"/>
  <c r="I26" i="23"/>
  <c r="G26" i="23"/>
  <c r="F26" i="23"/>
  <c r="E26" i="23"/>
  <c r="C26" i="23"/>
  <c r="L25" i="23"/>
  <c r="J25" i="23"/>
  <c r="I25" i="23"/>
  <c r="G25" i="23"/>
  <c r="F25" i="23"/>
  <c r="E25" i="23"/>
  <c r="C25" i="23"/>
  <c r="L24" i="23"/>
  <c r="J24" i="23"/>
  <c r="I24" i="23"/>
  <c r="G24" i="23"/>
  <c r="F24" i="23"/>
  <c r="E24" i="23"/>
  <c r="C24" i="23"/>
  <c r="L23" i="23"/>
  <c r="J23" i="23"/>
  <c r="I23" i="23"/>
  <c r="G23" i="23"/>
  <c r="F23" i="23"/>
  <c r="E23" i="23"/>
  <c r="C23" i="23"/>
  <c r="L22" i="23"/>
  <c r="J22" i="23"/>
  <c r="I22" i="23"/>
  <c r="G22" i="23"/>
  <c r="F22" i="23"/>
  <c r="E22" i="23"/>
  <c r="C22" i="23"/>
  <c r="L21" i="23"/>
  <c r="J21" i="23"/>
  <c r="I21" i="23"/>
  <c r="G21" i="23"/>
  <c r="F21" i="23"/>
  <c r="E21" i="23"/>
  <c r="C21" i="23"/>
  <c r="L20" i="23"/>
  <c r="J20" i="23"/>
  <c r="I20" i="23"/>
  <c r="G20" i="23"/>
  <c r="F20" i="23"/>
  <c r="E20" i="23"/>
  <c r="C20" i="23"/>
  <c r="L19" i="23"/>
  <c r="J19" i="23"/>
  <c r="I19" i="23"/>
  <c r="G19" i="23"/>
  <c r="F19" i="23"/>
  <c r="E19" i="23"/>
  <c r="C19" i="23"/>
  <c r="L18" i="23"/>
  <c r="J18" i="23"/>
  <c r="I18" i="23"/>
  <c r="G18" i="23"/>
  <c r="F18" i="23"/>
  <c r="E18" i="23"/>
  <c r="C18" i="23"/>
  <c r="L17" i="23"/>
  <c r="J17" i="23"/>
  <c r="I17" i="23"/>
  <c r="G17" i="23"/>
  <c r="F17" i="23"/>
  <c r="E17" i="23"/>
  <c r="C17" i="23"/>
  <c r="L16" i="23"/>
  <c r="J16" i="23"/>
  <c r="I16" i="23"/>
  <c r="G16" i="23"/>
  <c r="F16" i="23"/>
  <c r="E16" i="23"/>
  <c r="C16" i="23"/>
  <c r="L15" i="23"/>
  <c r="J15" i="23"/>
  <c r="I15" i="23"/>
  <c r="G15" i="23"/>
  <c r="F15" i="23"/>
  <c r="E15" i="23"/>
  <c r="C15" i="23"/>
  <c r="L14" i="23"/>
  <c r="J14" i="23"/>
  <c r="I14" i="23"/>
  <c r="G14" i="23"/>
  <c r="F14" i="23"/>
  <c r="E14" i="23"/>
  <c r="C14" i="23"/>
  <c r="L13" i="23"/>
  <c r="J13" i="23"/>
  <c r="I13" i="23"/>
  <c r="G13" i="23"/>
  <c r="F13" i="23"/>
  <c r="E13" i="23"/>
  <c r="C13" i="23"/>
  <c r="L12" i="23"/>
  <c r="J12" i="23"/>
  <c r="I12" i="23"/>
  <c r="G12" i="23"/>
  <c r="F12" i="23"/>
  <c r="E12" i="23"/>
  <c r="C12" i="23"/>
  <c r="N329" i="14"/>
  <c r="K41" i="23" s="1"/>
  <c r="N330" i="14"/>
  <c r="K42" i="23" s="1"/>
  <c r="N300" i="14"/>
  <c r="K12" i="23" s="1"/>
  <c r="I15" i="6"/>
  <c r="K15" i="6"/>
  <c r="L15" i="6"/>
  <c r="N15" i="6"/>
  <c r="N245" i="14"/>
  <c r="M15" i="6" s="1"/>
  <c r="H15" i="6"/>
  <c r="G15" i="6"/>
  <c r="C15" i="6"/>
  <c r="G117" i="16"/>
  <c r="I117" i="16"/>
  <c r="J117" i="16"/>
  <c r="L117" i="16"/>
  <c r="G121" i="16"/>
  <c r="I121" i="16"/>
  <c r="J121" i="16"/>
  <c r="L121" i="16"/>
  <c r="G125" i="16"/>
  <c r="I125" i="16"/>
  <c r="J125" i="16"/>
  <c r="L125" i="16"/>
  <c r="G129" i="16"/>
  <c r="I129" i="16"/>
  <c r="J129" i="16"/>
  <c r="L129" i="16"/>
  <c r="G113" i="16"/>
  <c r="I113" i="16"/>
  <c r="J113" i="16"/>
  <c r="L113" i="16"/>
  <c r="G109" i="16"/>
  <c r="I109" i="16"/>
  <c r="J109" i="16"/>
  <c r="L109" i="16"/>
  <c r="G105" i="16"/>
  <c r="I105" i="16"/>
  <c r="J105" i="16"/>
  <c r="L105" i="16"/>
  <c r="I101" i="16"/>
  <c r="J101" i="16"/>
  <c r="L101" i="16"/>
  <c r="G101" i="16"/>
  <c r="I97" i="16"/>
  <c r="J97" i="16"/>
  <c r="L97" i="16"/>
  <c r="G97" i="16"/>
  <c r="I93" i="16"/>
  <c r="J93" i="16"/>
  <c r="L93" i="16"/>
  <c r="G93" i="16"/>
  <c r="G89" i="16"/>
  <c r="L85" i="16"/>
  <c r="L89" i="16"/>
  <c r="J89" i="16"/>
  <c r="I89" i="16"/>
  <c r="L80" i="16"/>
  <c r="L65" i="16"/>
  <c r="L68" i="16"/>
  <c r="L71" i="16"/>
  <c r="L74" i="16"/>
  <c r="L77" i="16"/>
  <c r="J85" i="16"/>
  <c r="I85" i="16"/>
  <c r="G85" i="16"/>
  <c r="N278" i="14"/>
  <c r="N279" i="14"/>
  <c r="N280" i="14"/>
  <c r="N281" i="14"/>
  <c r="N282" i="14"/>
  <c r="N283" i="14"/>
  <c r="N284" i="14"/>
  <c r="N285" i="14"/>
  <c r="N286" i="14"/>
  <c r="N287" i="14"/>
  <c r="N288" i="14"/>
  <c r="N289" i="14"/>
  <c r="K93" i="16" l="1"/>
  <c r="L96" i="1"/>
  <c r="K89" i="16"/>
  <c r="L95" i="1"/>
  <c r="K125" i="16"/>
  <c r="L104" i="1"/>
  <c r="K121" i="16"/>
  <c r="L103" i="1"/>
  <c r="K117" i="16"/>
  <c r="L102" i="1"/>
  <c r="K85" i="16"/>
  <c r="L94" i="1"/>
  <c r="K113" i="16"/>
  <c r="L101" i="1"/>
  <c r="K109" i="16"/>
  <c r="L100" i="1"/>
  <c r="K101" i="16"/>
  <c r="L98" i="1"/>
  <c r="K105" i="16"/>
  <c r="L99" i="1"/>
  <c r="K129" i="16"/>
  <c r="L105" i="1"/>
  <c r="K97" i="16"/>
  <c r="L97" i="1"/>
  <c r="E12" i="17"/>
  <c r="C32" i="10"/>
  <c r="I32" i="10"/>
  <c r="J32" i="10"/>
  <c r="L26" i="7"/>
  <c r="M26" i="7"/>
  <c r="O26" i="7"/>
  <c r="C26" i="7"/>
  <c r="K26" i="21"/>
  <c r="M26" i="21"/>
  <c r="K27" i="21"/>
  <c r="M27" i="21"/>
  <c r="C26" i="21"/>
  <c r="D26" i="21"/>
  <c r="E26" i="21"/>
  <c r="F26" i="21"/>
  <c r="G26" i="21"/>
  <c r="H26" i="21"/>
  <c r="J26" i="21"/>
  <c r="C27" i="21"/>
  <c r="D27" i="21"/>
  <c r="E27" i="21"/>
  <c r="F27" i="21"/>
  <c r="G27" i="21"/>
  <c r="H27" i="21"/>
  <c r="J27" i="21"/>
  <c r="J18" i="20"/>
  <c r="L18" i="20"/>
  <c r="I18" i="20"/>
  <c r="D18" i="20"/>
  <c r="E18" i="20"/>
  <c r="F18" i="20"/>
  <c r="G18" i="20"/>
  <c r="H18" i="20"/>
  <c r="M25" i="21"/>
  <c r="K25" i="21"/>
  <c r="J25" i="21"/>
  <c r="H25" i="21"/>
  <c r="G25" i="21"/>
  <c r="F25" i="21"/>
  <c r="E25" i="21"/>
  <c r="D25" i="21"/>
  <c r="C25" i="21"/>
  <c r="M24" i="21"/>
  <c r="K24" i="21"/>
  <c r="J24" i="21"/>
  <c r="H24" i="21"/>
  <c r="G24" i="21"/>
  <c r="F24" i="21"/>
  <c r="E24" i="21"/>
  <c r="D24" i="21"/>
  <c r="C24" i="21"/>
  <c r="M22" i="21"/>
  <c r="K22" i="21"/>
  <c r="J22" i="21"/>
  <c r="H22" i="21"/>
  <c r="G22" i="21"/>
  <c r="F22" i="21"/>
  <c r="E22" i="21"/>
  <c r="D22" i="21"/>
  <c r="C22" i="21"/>
  <c r="M20" i="21"/>
  <c r="K20" i="21"/>
  <c r="J20" i="21"/>
  <c r="H20" i="21"/>
  <c r="G20" i="21"/>
  <c r="F20" i="21"/>
  <c r="E20" i="21"/>
  <c r="D20" i="21"/>
  <c r="C20" i="21"/>
  <c r="M18" i="21"/>
  <c r="K18" i="21"/>
  <c r="J18" i="21"/>
  <c r="H18" i="21"/>
  <c r="G18" i="21"/>
  <c r="F18" i="21"/>
  <c r="E18" i="21"/>
  <c r="D18" i="21"/>
  <c r="C18" i="21"/>
  <c r="M16" i="21"/>
  <c r="K16" i="21"/>
  <c r="J16" i="21"/>
  <c r="H16" i="21"/>
  <c r="G16" i="21"/>
  <c r="F16" i="21"/>
  <c r="E16" i="21"/>
  <c r="D16" i="21"/>
  <c r="C16" i="21"/>
  <c r="M14" i="21"/>
  <c r="K14" i="21"/>
  <c r="J14" i="21"/>
  <c r="H14" i="21"/>
  <c r="G14" i="21"/>
  <c r="F14" i="21"/>
  <c r="E14" i="21"/>
  <c r="D14" i="21"/>
  <c r="C14" i="21"/>
  <c r="M12" i="21"/>
  <c r="K12" i="21"/>
  <c r="J12" i="21"/>
  <c r="H12" i="21"/>
  <c r="G12" i="21"/>
  <c r="F12" i="21"/>
  <c r="E12" i="21"/>
  <c r="D12" i="21"/>
  <c r="C12" i="21"/>
  <c r="N43" i="14"/>
  <c r="L26" i="21" s="1"/>
  <c r="N44" i="14"/>
  <c r="L27" i="21" s="1"/>
  <c r="C18" i="20"/>
  <c r="C19" i="20"/>
  <c r="N25" i="14"/>
  <c r="K18" i="20" s="1"/>
  <c r="N26" i="14"/>
  <c r="K19" i="20" s="1"/>
  <c r="L19" i="20"/>
  <c r="J19" i="20"/>
  <c r="I19" i="20"/>
  <c r="H19" i="20"/>
  <c r="G19" i="20"/>
  <c r="F19" i="20"/>
  <c r="E19" i="20"/>
  <c r="D19" i="20"/>
  <c r="L17" i="20"/>
  <c r="J17" i="20"/>
  <c r="I17" i="20"/>
  <c r="H17" i="20"/>
  <c r="G17" i="20"/>
  <c r="F17" i="20"/>
  <c r="E17" i="20"/>
  <c r="D17" i="20"/>
  <c r="C17" i="20"/>
  <c r="L16" i="20"/>
  <c r="J16" i="20"/>
  <c r="I16" i="20"/>
  <c r="H16" i="20"/>
  <c r="G16" i="20"/>
  <c r="F16" i="20"/>
  <c r="E16" i="20"/>
  <c r="D16" i="20"/>
  <c r="C16" i="20"/>
  <c r="L15" i="20"/>
  <c r="J15" i="20"/>
  <c r="I15" i="20"/>
  <c r="H15" i="20"/>
  <c r="G15" i="20"/>
  <c r="F15" i="20"/>
  <c r="E15" i="20"/>
  <c r="D15" i="20"/>
  <c r="C15" i="20"/>
  <c r="L14" i="20"/>
  <c r="J14" i="20"/>
  <c r="I14" i="20"/>
  <c r="H14" i="20"/>
  <c r="G14" i="20"/>
  <c r="F14" i="20"/>
  <c r="E14" i="20"/>
  <c r="D14" i="20"/>
  <c r="C14" i="20"/>
  <c r="L13" i="20"/>
  <c r="J13" i="20"/>
  <c r="I13" i="20"/>
  <c r="H13" i="20"/>
  <c r="G13" i="20"/>
  <c r="F13" i="20"/>
  <c r="E13" i="20"/>
  <c r="D13" i="20"/>
  <c r="C13" i="20"/>
  <c r="L12" i="20"/>
  <c r="J12" i="20"/>
  <c r="I12" i="20"/>
  <c r="H12" i="20"/>
  <c r="G12" i="20"/>
  <c r="F12" i="20"/>
  <c r="E12" i="20"/>
  <c r="D12" i="20"/>
  <c r="C12" i="20"/>
  <c r="L44" i="16"/>
  <c r="L45" i="16"/>
  <c r="L43" i="16"/>
  <c r="J44" i="16"/>
  <c r="J45" i="16"/>
  <c r="J43" i="16"/>
  <c r="I44" i="16"/>
  <c r="I45" i="16"/>
  <c r="I43" i="16"/>
  <c r="N257" i="14"/>
  <c r="N258" i="14"/>
  <c r="N259" i="14"/>
  <c r="K45" i="16" s="1"/>
  <c r="I46" i="16"/>
  <c r="K54" i="20" l="1"/>
  <c r="L42" i="9"/>
  <c r="K55" i="20"/>
  <c r="L43" i="9"/>
  <c r="K44" i="16"/>
  <c r="L55" i="21"/>
  <c r="K43" i="16"/>
  <c r="L54" i="21"/>
  <c r="D13" i="19"/>
  <c r="D12" i="19"/>
  <c r="N94" i="14"/>
  <c r="N95" i="14"/>
  <c r="M13" i="19"/>
  <c r="K13" i="19"/>
  <c r="J13" i="19"/>
  <c r="I13" i="19"/>
  <c r="H13" i="19"/>
  <c r="G13" i="19"/>
  <c r="F13" i="19"/>
  <c r="E13" i="19"/>
  <c r="C13" i="19"/>
  <c r="M12" i="19"/>
  <c r="K12" i="19"/>
  <c r="J12" i="19"/>
  <c r="I12" i="19"/>
  <c r="H12" i="19"/>
  <c r="G12" i="19"/>
  <c r="F12" i="19"/>
  <c r="E12" i="19"/>
  <c r="C12" i="19"/>
  <c r="K22" i="18"/>
  <c r="I22" i="18"/>
  <c r="H22" i="18"/>
  <c r="G22" i="18"/>
  <c r="F22" i="18"/>
  <c r="E22" i="18"/>
  <c r="D22" i="18"/>
  <c r="C22" i="18"/>
  <c r="C17" i="18"/>
  <c r="K13" i="18"/>
  <c r="K14" i="18"/>
  <c r="K15" i="18"/>
  <c r="K16" i="18"/>
  <c r="K17" i="18"/>
  <c r="K18" i="18"/>
  <c r="D13" i="18"/>
  <c r="D14" i="18"/>
  <c r="D15" i="18"/>
  <c r="D16" i="18"/>
  <c r="D17" i="18"/>
  <c r="D18" i="18"/>
  <c r="E13" i="18"/>
  <c r="E14" i="18"/>
  <c r="E15" i="18"/>
  <c r="E16" i="18"/>
  <c r="E17" i="18"/>
  <c r="E18" i="18"/>
  <c r="E12" i="18"/>
  <c r="G12" i="18"/>
  <c r="F13" i="18"/>
  <c r="G13" i="18"/>
  <c r="F14" i="18"/>
  <c r="G14" i="18"/>
  <c r="F15" i="18"/>
  <c r="G15" i="18"/>
  <c r="F16" i="18"/>
  <c r="G16" i="18"/>
  <c r="F17" i="18"/>
  <c r="G17" i="18"/>
  <c r="F18" i="18"/>
  <c r="G18" i="18"/>
  <c r="I13" i="18"/>
  <c r="I14" i="18"/>
  <c r="I15" i="18"/>
  <c r="I16" i="18"/>
  <c r="I17" i="18"/>
  <c r="I18" i="18"/>
  <c r="H18" i="18"/>
  <c r="H13" i="18"/>
  <c r="H14" i="18"/>
  <c r="H15" i="18"/>
  <c r="H16" i="18"/>
  <c r="H17" i="18"/>
  <c r="C13" i="18"/>
  <c r="C14" i="18"/>
  <c r="C15" i="18"/>
  <c r="C16" i="18"/>
  <c r="C18" i="18"/>
  <c r="D12" i="18"/>
  <c r="K12" i="18"/>
  <c r="I12" i="18"/>
  <c r="H12" i="18"/>
  <c r="F12" i="18"/>
  <c r="C12" i="18"/>
  <c r="C24" i="7"/>
  <c r="N291" i="14"/>
  <c r="J12" i="18" s="1"/>
  <c r="N290" i="14"/>
  <c r="J22" i="18" s="1"/>
  <c r="N292" i="14"/>
  <c r="J13" i="18" s="1"/>
  <c r="N293" i="14"/>
  <c r="J14" i="18" s="1"/>
  <c r="N294" i="14"/>
  <c r="J15" i="18" s="1"/>
  <c r="N295" i="14"/>
  <c r="J16" i="18" s="1"/>
  <c r="N296" i="14"/>
  <c r="J17" i="18" s="1"/>
  <c r="N297" i="14"/>
  <c r="J18" i="18" s="1"/>
  <c r="N4" i="14"/>
  <c r="N60" i="14"/>
  <c r="N59" i="14"/>
  <c r="N35" i="14"/>
  <c r="L12" i="21" s="1"/>
  <c r="N36" i="14"/>
  <c r="L14" i="21" s="1"/>
  <c r="N37" i="14"/>
  <c r="L16" i="21" s="1"/>
  <c r="N38" i="14"/>
  <c r="L18" i="21" s="1"/>
  <c r="N39" i="14"/>
  <c r="L20" i="21" s="1"/>
  <c r="N40" i="14"/>
  <c r="L22" i="21" s="1"/>
  <c r="N41" i="14"/>
  <c r="L24" i="21" s="1"/>
  <c r="N42" i="14"/>
  <c r="L25" i="21" s="1"/>
  <c r="N19" i="14"/>
  <c r="K12" i="20" s="1"/>
  <c r="N20" i="14"/>
  <c r="K13" i="20" s="1"/>
  <c r="N21" i="14"/>
  <c r="K14" i="20" s="1"/>
  <c r="N22" i="14"/>
  <c r="K15" i="20" s="1"/>
  <c r="N23" i="14"/>
  <c r="K16" i="20" s="1"/>
  <c r="N24" i="14"/>
  <c r="K17" i="20" s="1"/>
  <c r="N251" i="14"/>
  <c r="N252" i="14"/>
  <c r="L36" i="9" s="1"/>
  <c r="N253" i="14"/>
  <c r="L37" i="9" s="1"/>
  <c r="N254" i="14"/>
  <c r="L38" i="9" s="1"/>
  <c r="N255" i="14"/>
  <c r="L39" i="9" s="1"/>
  <c r="N256" i="14"/>
  <c r="L40" i="9" s="1"/>
  <c r="N260" i="14"/>
  <c r="K38" i="10" s="1"/>
  <c r="N261" i="14"/>
  <c r="Q66" i="5" s="1"/>
  <c r="N262" i="14"/>
  <c r="Q67" i="5" s="1"/>
  <c r="N263" i="14"/>
  <c r="Q68" i="5" s="1"/>
  <c r="N264" i="14"/>
  <c r="Q69" i="5" s="1"/>
  <c r="N265" i="14"/>
  <c r="Q70" i="5" s="1"/>
  <c r="N266" i="14"/>
  <c r="Q71" i="5" s="1"/>
  <c r="N267" i="14"/>
  <c r="Q72" i="5" s="1"/>
  <c r="N268" i="14"/>
  <c r="Q73" i="5" s="1"/>
  <c r="N269" i="14"/>
  <c r="N270" i="14"/>
  <c r="N271" i="14"/>
  <c r="N272" i="14"/>
  <c r="N273" i="14"/>
  <c r="N274" i="14"/>
  <c r="N275" i="14"/>
  <c r="N276" i="14"/>
  <c r="N277" i="14"/>
  <c r="N298" i="14"/>
  <c r="N299" i="14"/>
  <c r="N250" i="14"/>
  <c r="N13" i="6"/>
  <c r="N14" i="6"/>
  <c r="K16" i="6"/>
  <c r="K17" i="6"/>
  <c r="K18" i="6"/>
  <c r="K19" i="6"/>
  <c r="K14" i="6"/>
  <c r="K13" i="6"/>
  <c r="I16" i="6"/>
  <c r="I17" i="6"/>
  <c r="I18" i="6"/>
  <c r="I19" i="6"/>
  <c r="I14" i="6"/>
  <c r="I13" i="6"/>
  <c r="H16" i="6"/>
  <c r="H17" i="6"/>
  <c r="H18" i="6"/>
  <c r="H19" i="6"/>
  <c r="H14" i="6"/>
  <c r="H13" i="6"/>
  <c r="G14" i="6"/>
  <c r="G16" i="6"/>
  <c r="G17" i="6"/>
  <c r="G18" i="6"/>
  <c r="G19" i="6"/>
  <c r="G13" i="6"/>
  <c r="C16" i="6"/>
  <c r="C17" i="6"/>
  <c r="C18" i="6"/>
  <c r="C19" i="6"/>
  <c r="D21" i="10"/>
  <c r="F21" i="10"/>
  <c r="G21" i="10"/>
  <c r="H21" i="10"/>
  <c r="I21" i="10"/>
  <c r="L21" i="10"/>
  <c r="C21" i="10"/>
  <c r="J35" i="1"/>
  <c r="J36" i="1"/>
  <c r="J37" i="1"/>
  <c r="J38" i="1"/>
  <c r="J39" i="1"/>
  <c r="J40" i="1"/>
  <c r="J41" i="1"/>
  <c r="J42" i="1"/>
  <c r="J46" i="1"/>
  <c r="J50" i="1"/>
  <c r="J54" i="1"/>
  <c r="J55" i="1"/>
  <c r="J56" i="1"/>
  <c r="J57" i="1"/>
  <c r="J34" i="1"/>
  <c r="J13" i="1"/>
  <c r="J14" i="1"/>
  <c r="J15" i="1"/>
  <c r="J16" i="1"/>
  <c r="J17" i="1"/>
  <c r="J18" i="1"/>
  <c r="J19" i="1"/>
  <c r="J20" i="1"/>
  <c r="J24" i="1"/>
  <c r="J28" i="1"/>
  <c r="J32" i="1"/>
  <c r="K35" i="20" l="1"/>
  <c r="T35" i="27"/>
  <c r="N30" i="7"/>
  <c r="L35" i="9"/>
  <c r="N31" i="7"/>
  <c r="L63" i="3"/>
  <c r="K78" i="4"/>
  <c r="L81" i="1"/>
  <c r="L51" i="2"/>
  <c r="K76" i="4"/>
  <c r="L61" i="3"/>
  <c r="L79" i="1"/>
  <c r="L53" i="2"/>
  <c r="K84" i="4"/>
  <c r="L87" i="1"/>
  <c r="K75" i="4"/>
  <c r="L60" i="3"/>
  <c r="L50" i="2"/>
  <c r="L78" i="1"/>
  <c r="K79" i="4"/>
  <c r="L64" i="3"/>
  <c r="L82" i="1"/>
  <c r="L56" i="2"/>
  <c r="K87" i="4"/>
  <c r="L90" i="1"/>
  <c r="K82" i="4"/>
  <c r="L85" i="1"/>
  <c r="L59" i="3"/>
  <c r="K74" i="4"/>
  <c r="L49" i="2"/>
  <c r="L77" i="1"/>
  <c r="K85" i="4"/>
  <c r="L54" i="2"/>
  <c r="L88" i="1"/>
  <c r="K81" i="4"/>
  <c r="L84" i="1"/>
  <c r="K73" i="4"/>
  <c r="L48" i="2"/>
  <c r="L58" i="3"/>
  <c r="L76" i="1"/>
  <c r="K88" i="4"/>
  <c r="L91" i="1"/>
  <c r="K89" i="4"/>
  <c r="L92" i="1"/>
  <c r="K80" i="4"/>
  <c r="L83" i="1"/>
  <c r="L57" i="3"/>
  <c r="K72" i="4"/>
  <c r="L47" i="2"/>
  <c r="L75" i="1"/>
  <c r="K86" i="4"/>
  <c r="L55" i="2"/>
  <c r="L89" i="1"/>
  <c r="K77" i="4"/>
  <c r="L62" i="3"/>
  <c r="L80" i="1"/>
  <c r="L13" i="19"/>
  <c r="L12" i="19"/>
  <c r="N26" i="7"/>
  <c r="K32" i="10"/>
  <c r="N243" i="14"/>
  <c r="M13" i="6" s="1"/>
  <c r="L13" i="6"/>
  <c r="N244" i="14"/>
  <c r="M14" i="6" s="1"/>
  <c r="L14" i="6"/>
  <c r="E27" i="14"/>
  <c r="C12" i="9" s="1"/>
  <c r="M13" i="1"/>
  <c r="M14" i="1"/>
  <c r="M16" i="1"/>
  <c r="M17" i="1"/>
  <c r="M18" i="1"/>
  <c r="M19" i="1"/>
  <c r="M20" i="1"/>
  <c r="M24" i="1"/>
  <c r="M28" i="1"/>
  <c r="M32" i="1"/>
  <c r="N6" i="14"/>
  <c r="N15" i="7" s="1"/>
  <c r="N8" i="14"/>
  <c r="N17" i="7" s="1"/>
  <c r="N9" i="14"/>
  <c r="N18" i="7" s="1"/>
  <c r="N10" i="14"/>
  <c r="N19" i="7" s="1"/>
  <c r="N11" i="14"/>
  <c r="N20" i="7" s="1"/>
  <c r="N12" i="14"/>
  <c r="K12" i="8" s="1"/>
  <c r="N13" i="14"/>
  <c r="K13" i="8" s="1"/>
  <c r="N14" i="14"/>
  <c r="K14" i="8" s="1"/>
  <c r="N15" i="14"/>
  <c r="K15" i="8" s="1"/>
  <c r="N16" i="14"/>
  <c r="N17" i="14"/>
  <c r="N27" i="14"/>
  <c r="J12" i="9" s="1"/>
  <c r="N28" i="14"/>
  <c r="L14" i="9" s="1"/>
  <c r="N29" i="14"/>
  <c r="L16" i="9" s="1"/>
  <c r="N30" i="14"/>
  <c r="L18" i="9" s="1"/>
  <c r="N31" i="14"/>
  <c r="L20" i="9" s="1"/>
  <c r="N32" i="14"/>
  <c r="L22" i="9" s="1"/>
  <c r="N33" i="14"/>
  <c r="L23" i="9" s="1"/>
  <c r="N34" i="14"/>
  <c r="N45" i="14"/>
  <c r="K12" i="10" s="1"/>
  <c r="N48" i="14"/>
  <c r="K16" i="10" s="1"/>
  <c r="N50" i="14"/>
  <c r="N52" i="14"/>
  <c r="K24" i="10" s="1"/>
  <c r="N53" i="14"/>
  <c r="K25" i="10" s="1"/>
  <c r="N54" i="14"/>
  <c r="I26" i="10" s="1"/>
  <c r="N55" i="14"/>
  <c r="N56" i="14"/>
  <c r="N57" i="14"/>
  <c r="L14" i="11" s="1"/>
  <c r="N58" i="14"/>
  <c r="L15" i="11" s="1"/>
  <c r="N61" i="14"/>
  <c r="L12" i="1" s="1"/>
  <c r="N62" i="14"/>
  <c r="N63" i="14"/>
  <c r="L13" i="1" s="1"/>
  <c r="N64" i="14"/>
  <c r="N65" i="14"/>
  <c r="N66" i="14"/>
  <c r="N67" i="14"/>
  <c r="N68" i="14"/>
  <c r="N69" i="14"/>
  <c r="N70" i="14"/>
  <c r="N71" i="14"/>
  <c r="N72" i="14"/>
  <c r="L39" i="1" s="1"/>
  <c r="N73" i="14"/>
  <c r="N74" i="14"/>
  <c r="N75" i="14"/>
  <c r="N77" i="14"/>
  <c r="N78" i="14"/>
  <c r="N79" i="14"/>
  <c r="N80" i="14"/>
  <c r="L46" i="1" s="1"/>
  <c r="N81" i="14"/>
  <c r="N82" i="14"/>
  <c r="N84" i="14"/>
  <c r="L44" i="1" s="1"/>
  <c r="N85" i="14"/>
  <c r="L26" i="1" s="1"/>
  <c r="N86" i="14"/>
  <c r="L48" i="1" s="1"/>
  <c r="N87" i="14"/>
  <c r="L30" i="1" s="1"/>
  <c r="N88" i="14"/>
  <c r="L52" i="1" s="1"/>
  <c r="N89" i="14"/>
  <c r="N90" i="14"/>
  <c r="N91" i="14"/>
  <c r="N92" i="14"/>
  <c r="N93" i="14"/>
  <c r="N96" i="14"/>
  <c r="N97" i="14"/>
  <c r="N98" i="14"/>
  <c r="N99" i="14"/>
  <c r="N100" i="14"/>
  <c r="N101" i="14"/>
  <c r="N103" i="14"/>
  <c r="N104" i="14"/>
  <c r="N105" i="14"/>
  <c r="N106" i="14"/>
  <c r="N107" i="14"/>
  <c r="N108" i="14"/>
  <c r="N109" i="14"/>
  <c r="N110" i="14"/>
  <c r="N111" i="14"/>
  <c r="N112" i="14"/>
  <c r="L12" i="3" s="1"/>
  <c r="N113" i="14"/>
  <c r="L33" i="3" s="1"/>
  <c r="N114" i="14"/>
  <c r="J13" i="3" s="1"/>
  <c r="N115" i="14"/>
  <c r="L34" i="3" s="1"/>
  <c r="N116" i="14"/>
  <c r="L14" i="3" s="1"/>
  <c r="N117" i="14"/>
  <c r="L35" i="3" s="1"/>
  <c r="N118" i="14"/>
  <c r="L15" i="3" s="1"/>
  <c r="N119" i="14"/>
  <c r="L36" i="3" s="1"/>
  <c r="N120" i="14"/>
  <c r="L16" i="3" s="1"/>
  <c r="N121" i="14"/>
  <c r="L37" i="3" s="1"/>
  <c r="N122" i="14"/>
  <c r="J17" i="3" s="1"/>
  <c r="N123" i="14"/>
  <c r="L38" i="3" s="1"/>
  <c r="N124" i="14"/>
  <c r="L18" i="3" s="1"/>
  <c r="N125" i="14"/>
  <c r="L39" i="3" s="1"/>
  <c r="N126" i="14"/>
  <c r="L19" i="3" s="1"/>
  <c r="N127" i="14"/>
  <c r="L40" i="3" s="1"/>
  <c r="N128" i="14"/>
  <c r="L20" i="3" s="1"/>
  <c r="N129" i="14"/>
  <c r="L41" i="3" s="1"/>
  <c r="N130" i="14"/>
  <c r="J24" i="3" s="1"/>
  <c r="N131" i="14"/>
  <c r="L45" i="3" s="1"/>
  <c r="N132" i="14"/>
  <c r="L28" i="3" s="1"/>
  <c r="N133" i="14"/>
  <c r="L49" i="3" s="1"/>
  <c r="N135" i="14"/>
  <c r="L43" i="3" s="1"/>
  <c r="N136" i="14"/>
  <c r="L26" i="3" s="1"/>
  <c r="N137" i="14"/>
  <c r="L47" i="3" s="1"/>
  <c r="N138" i="14"/>
  <c r="L30" i="3" s="1"/>
  <c r="N139" i="14"/>
  <c r="L51" i="3" s="1"/>
  <c r="N140" i="14"/>
  <c r="K12" i="4" s="1"/>
  <c r="N141" i="14"/>
  <c r="K33" i="4" s="1"/>
  <c r="N142" i="14"/>
  <c r="K13" i="4" s="1"/>
  <c r="N143" i="14"/>
  <c r="K34" i="4" s="1"/>
  <c r="N144" i="14"/>
  <c r="K14" i="4" s="1"/>
  <c r="N145" i="14"/>
  <c r="K35" i="4" s="1"/>
  <c r="N146" i="14"/>
  <c r="I15" i="4" s="1"/>
  <c r="N147" i="14"/>
  <c r="K36" i="4" s="1"/>
  <c r="N148" i="14"/>
  <c r="K16" i="4" s="1"/>
  <c r="N149" i="14"/>
  <c r="K37" i="4" s="1"/>
  <c r="N150" i="14"/>
  <c r="K17" i="4" s="1"/>
  <c r="N151" i="14"/>
  <c r="K38" i="4" s="1"/>
  <c r="N152" i="14"/>
  <c r="K18" i="4" s="1"/>
  <c r="N153" i="14"/>
  <c r="K39" i="4" s="1"/>
  <c r="N154" i="14"/>
  <c r="I19" i="4" s="1"/>
  <c r="N155" i="14"/>
  <c r="K40" i="4" s="1"/>
  <c r="N156" i="14"/>
  <c r="K20" i="4" s="1"/>
  <c r="N157" i="14"/>
  <c r="K41" i="4" s="1"/>
  <c r="N158" i="14"/>
  <c r="K24" i="4" s="1"/>
  <c r="N159" i="14"/>
  <c r="K45" i="4" s="1"/>
  <c r="N160" i="14"/>
  <c r="K28" i="4" s="1"/>
  <c r="N161" i="14"/>
  <c r="K49" i="4" s="1"/>
  <c r="N162" i="14"/>
  <c r="K22" i="4" s="1"/>
  <c r="N163" i="14"/>
  <c r="K43" i="4" s="1"/>
  <c r="N164" i="14"/>
  <c r="K26" i="4" s="1"/>
  <c r="N165" i="14"/>
  <c r="K47" i="4" s="1"/>
  <c r="N166" i="14"/>
  <c r="K30" i="4" s="1"/>
  <c r="N167" i="14"/>
  <c r="K51" i="4" s="1"/>
  <c r="N168" i="14"/>
  <c r="Q12" i="5" s="1"/>
  <c r="N169" i="14"/>
  <c r="Q38" i="5" s="1"/>
  <c r="N170" i="14"/>
  <c r="Q13" i="5" s="1"/>
  <c r="N171" i="14"/>
  <c r="Q39" i="5" s="1"/>
  <c r="N172" i="14"/>
  <c r="Q14" i="5" s="1"/>
  <c r="N173" i="14"/>
  <c r="Q40" i="5" s="1"/>
  <c r="N174" i="14"/>
  <c r="Q15" i="5" s="1"/>
  <c r="N175" i="14"/>
  <c r="Q41" i="5" s="1"/>
  <c r="N176" i="14"/>
  <c r="Q16" i="5" s="1"/>
  <c r="N177" i="14"/>
  <c r="Q42" i="5" s="1"/>
  <c r="N178" i="14"/>
  <c r="O17" i="5" s="1"/>
  <c r="N179" i="14"/>
  <c r="Q43" i="5" s="1"/>
  <c r="N180" i="14"/>
  <c r="Q18" i="5" s="1"/>
  <c r="N181" i="14"/>
  <c r="Q44" i="5" s="1"/>
  <c r="N182" i="14"/>
  <c r="Q19" i="5" s="1"/>
  <c r="N183" i="14"/>
  <c r="Q45" i="5" s="1"/>
  <c r="N184" i="14"/>
  <c r="Q20" i="5" s="1"/>
  <c r="N185" i="14"/>
  <c r="Q46" i="5" s="1"/>
  <c r="N186" i="14"/>
  <c r="O24" i="5" s="1"/>
  <c r="N187" i="14"/>
  <c r="Q50" i="5" s="1"/>
  <c r="N188" i="14"/>
  <c r="Q28" i="5" s="1"/>
  <c r="N189" i="14"/>
  <c r="Q54" i="5" s="1"/>
  <c r="N190" i="14"/>
  <c r="N191" i="14"/>
  <c r="N192" i="14"/>
  <c r="N193" i="14"/>
  <c r="N194" i="14"/>
  <c r="N195" i="14"/>
  <c r="N196" i="14"/>
  <c r="Q35" i="5" s="1"/>
  <c r="N197" i="14"/>
  <c r="Q61" i="5" s="1"/>
  <c r="N198" i="14"/>
  <c r="Q36" i="5" s="1"/>
  <c r="N199" i="14"/>
  <c r="Q62" i="5" s="1"/>
  <c r="N200" i="14"/>
  <c r="Y12" i="5" s="1"/>
  <c r="N201" i="14"/>
  <c r="Y13" i="5" s="1"/>
  <c r="N202" i="14"/>
  <c r="Y14" i="5" s="1"/>
  <c r="N203" i="14"/>
  <c r="Y15" i="5" s="1"/>
  <c r="N204" i="14"/>
  <c r="Y16" i="5" s="1"/>
  <c r="N205" i="14"/>
  <c r="Y17" i="5" s="1"/>
  <c r="N206" i="14"/>
  <c r="Y18" i="5" s="1"/>
  <c r="N207" i="14"/>
  <c r="Y19" i="5" s="1"/>
  <c r="N208" i="14"/>
  <c r="Y20" i="5" s="1"/>
  <c r="N209" i="14"/>
  <c r="Y21" i="5" s="1"/>
  <c r="N210" i="14"/>
  <c r="Y22" i="5" s="1"/>
  <c r="N211" i="14"/>
  <c r="Y23" i="5" s="1"/>
  <c r="N212" i="14"/>
  <c r="Y24" i="5" s="1"/>
  <c r="N213" i="14"/>
  <c r="Y25" i="5" s="1"/>
  <c r="N214" i="14"/>
  <c r="Y26" i="5" s="1"/>
  <c r="N215" i="14"/>
  <c r="Y27" i="5" s="1"/>
  <c r="N216" i="14"/>
  <c r="Y28" i="5" s="1"/>
  <c r="N217" i="14"/>
  <c r="Y29" i="5" s="1"/>
  <c r="N218" i="14"/>
  <c r="Y30" i="5" s="1"/>
  <c r="N219" i="14"/>
  <c r="Y31" i="5" s="1"/>
  <c r="N220" i="14"/>
  <c r="Y32" i="5" s="1"/>
  <c r="N221" i="14"/>
  <c r="Y33" i="5" s="1"/>
  <c r="N222" i="14"/>
  <c r="Y34" i="5" s="1"/>
  <c r="N223" i="14"/>
  <c r="Y35" i="5" s="1"/>
  <c r="N224" i="14"/>
  <c r="Y36" i="5" s="1"/>
  <c r="N225" i="14"/>
  <c r="Y37" i="5" s="1"/>
  <c r="N226" i="14"/>
  <c r="Y38" i="5" s="1"/>
  <c r="N227" i="14"/>
  <c r="Y39" i="5" s="1"/>
  <c r="N228" i="14"/>
  <c r="Y40" i="5" s="1"/>
  <c r="N229" i="14"/>
  <c r="Y41" i="5" s="1"/>
  <c r="N230" i="14"/>
  <c r="Y42" i="5" s="1"/>
  <c r="N231" i="14"/>
  <c r="Y43" i="5" s="1"/>
  <c r="N232" i="14"/>
  <c r="N233" i="14"/>
  <c r="N234" i="14"/>
  <c r="N235" i="14"/>
  <c r="N236" i="14"/>
  <c r="N237" i="14"/>
  <c r="N238" i="14"/>
  <c r="N239" i="14"/>
  <c r="N240" i="14"/>
  <c r="N241" i="14"/>
  <c r="N242" i="14"/>
  <c r="N246" i="14"/>
  <c r="M16" i="6" s="1"/>
  <c r="N247" i="14"/>
  <c r="M17" i="6" s="1"/>
  <c r="N248" i="14"/>
  <c r="M18" i="6" s="1"/>
  <c r="N249" i="14"/>
  <c r="M19" i="6" s="1"/>
  <c r="N5" i="14"/>
  <c r="N14" i="7" s="1"/>
  <c r="K26" i="16"/>
  <c r="K55" i="16"/>
  <c r="K68" i="16"/>
  <c r="N2" i="14"/>
  <c r="G52" i="16"/>
  <c r="C13" i="17"/>
  <c r="D12" i="17"/>
  <c r="D13" i="11"/>
  <c r="D14" i="11"/>
  <c r="D15" i="11"/>
  <c r="D12" i="11"/>
  <c r="K13" i="17"/>
  <c r="I13" i="17"/>
  <c r="H13" i="17"/>
  <c r="G13" i="17"/>
  <c r="F13" i="17"/>
  <c r="E13" i="17"/>
  <c r="D13" i="17"/>
  <c r="K12" i="17"/>
  <c r="I12" i="17"/>
  <c r="H12" i="17"/>
  <c r="G12" i="17"/>
  <c r="F12" i="17"/>
  <c r="N7" i="14"/>
  <c r="N16" i="7" s="1"/>
  <c r="N49" i="14"/>
  <c r="N76" i="14"/>
  <c r="N102" i="14"/>
  <c r="N134" i="14"/>
  <c r="L22" i="3" s="1"/>
  <c r="K6" i="16"/>
  <c r="K11" i="16"/>
  <c r="K16" i="16"/>
  <c r="K21" i="16"/>
  <c r="K31" i="16"/>
  <c r="K37" i="16"/>
  <c r="K46" i="16"/>
  <c r="K52" i="16"/>
  <c r="K53" i="16"/>
  <c r="K54" i="16"/>
  <c r="K56" i="16"/>
  <c r="K57" i="16"/>
  <c r="K58" i="16"/>
  <c r="K59" i="16"/>
  <c r="K61" i="16"/>
  <c r="K65" i="16"/>
  <c r="K71" i="16"/>
  <c r="K74" i="16"/>
  <c r="K77" i="16"/>
  <c r="K80" i="16"/>
  <c r="L59" i="16"/>
  <c r="L54" i="16"/>
  <c r="L55" i="16"/>
  <c r="L56" i="16"/>
  <c r="L57" i="16"/>
  <c r="L58" i="16"/>
  <c r="L60" i="16"/>
  <c r="L61" i="16"/>
  <c r="L12" i="10"/>
  <c r="L53" i="16"/>
  <c r="L52" i="16"/>
  <c r="L51" i="16"/>
  <c r="L46" i="16"/>
  <c r="L31" i="16"/>
  <c r="L26" i="16"/>
  <c r="L21" i="16"/>
  <c r="L6" i="16"/>
  <c r="L16" i="16"/>
  <c r="L11" i="16"/>
  <c r="G68" i="16"/>
  <c r="G71" i="16"/>
  <c r="G74" i="16"/>
  <c r="G77" i="16"/>
  <c r="G80" i="16"/>
  <c r="G65" i="16"/>
  <c r="G53" i="16"/>
  <c r="G54" i="16"/>
  <c r="G55" i="16"/>
  <c r="G56" i="16"/>
  <c r="G57" i="16"/>
  <c r="G58" i="16"/>
  <c r="G59" i="16"/>
  <c r="G60" i="16"/>
  <c r="G61" i="16"/>
  <c r="G51" i="16"/>
  <c r="G31" i="16"/>
  <c r="G37" i="16"/>
  <c r="G11" i="16"/>
  <c r="G16" i="16"/>
  <c r="G21" i="16"/>
  <c r="G26" i="16"/>
  <c r="G6" i="16"/>
  <c r="I68" i="16"/>
  <c r="I71" i="16"/>
  <c r="I74" i="16"/>
  <c r="I77" i="16"/>
  <c r="I80" i="16"/>
  <c r="I65" i="16"/>
  <c r="I52" i="16"/>
  <c r="I53" i="16"/>
  <c r="I54" i="16"/>
  <c r="I55" i="16"/>
  <c r="I56" i="16"/>
  <c r="I57" i="16"/>
  <c r="I58" i="16"/>
  <c r="I59" i="16"/>
  <c r="I60" i="16"/>
  <c r="I61" i="16"/>
  <c r="I51" i="16"/>
  <c r="I16" i="16"/>
  <c r="I21" i="16"/>
  <c r="I26" i="16"/>
  <c r="I31" i="16"/>
  <c r="I37" i="16"/>
  <c r="I11" i="16"/>
  <c r="I6" i="16"/>
  <c r="J71" i="16"/>
  <c r="J74" i="16"/>
  <c r="J77" i="16"/>
  <c r="J80" i="16"/>
  <c r="J65" i="16"/>
  <c r="J52" i="16"/>
  <c r="J53" i="16"/>
  <c r="J54" i="16"/>
  <c r="J55" i="16"/>
  <c r="J56" i="16"/>
  <c r="J57" i="16"/>
  <c r="J58" i="16"/>
  <c r="J59" i="16"/>
  <c r="J60" i="16"/>
  <c r="K60" i="16"/>
  <c r="J61" i="16"/>
  <c r="K51" i="16"/>
  <c r="J51" i="16"/>
  <c r="J46" i="16"/>
  <c r="J31" i="16"/>
  <c r="J37" i="16"/>
  <c r="J16" i="16"/>
  <c r="J21" i="16"/>
  <c r="J26" i="16"/>
  <c r="J11" i="16"/>
  <c r="J6" i="16"/>
  <c r="C62" i="5"/>
  <c r="C36" i="5"/>
  <c r="C35" i="5"/>
  <c r="C60" i="5"/>
  <c r="C34" i="5"/>
  <c r="C59" i="5"/>
  <c r="C33" i="5"/>
  <c r="C58" i="5"/>
  <c r="C32" i="5"/>
  <c r="C28" i="5"/>
  <c r="C24" i="5"/>
  <c r="C46" i="5"/>
  <c r="C20" i="5"/>
  <c r="C45" i="5"/>
  <c r="C19" i="5"/>
  <c r="C44" i="5"/>
  <c r="C18" i="5"/>
  <c r="C43" i="5"/>
  <c r="C17" i="5"/>
  <c r="C42" i="5"/>
  <c r="C16" i="5"/>
  <c r="C41" i="5"/>
  <c r="C15" i="5"/>
  <c r="C14" i="5"/>
  <c r="C39" i="5"/>
  <c r="C13" i="5"/>
  <c r="C38" i="5"/>
  <c r="C12" i="5"/>
  <c r="C49" i="4"/>
  <c r="C28" i="4"/>
  <c r="C45" i="4"/>
  <c r="C24" i="4"/>
  <c r="C20" i="4"/>
  <c r="C40" i="4"/>
  <c r="C19" i="4"/>
  <c r="C39" i="4"/>
  <c r="C18" i="4"/>
  <c r="C38" i="4"/>
  <c r="C17" i="4"/>
  <c r="C37" i="4"/>
  <c r="C16" i="4"/>
  <c r="C15" i="4"/>
  <c r="C35" i="4"/>
  <c r="C14" i="4"/>
  <c r="C34" i="4"/>
  <c r="C13" i="4"/>
  <c r="C33" i="4"/>
  <c r="C12" i="4"/>
  <c r="C28" i="3"/>
  <c r="C45" i="3"/>
  <c r="C24" i="3"/>
  <c r="C41" i="3"/>
  <c r="C20" i="3"/>
  <c r="C40" i="3"/>
  <c r="C18" i="3"/>
  <c r="C38" i="3"/>
  <c r="C17" i="3"/>
  <c r="C37" i="3"/>
  <c r="C16" i="3"/>
  <c r="C36" i="3"/>
  <c r="C14" i="3"/>
  <c r="C13" i="3"/>
  <c r="C33" i="3"/>
  <c r="C12" i="3"/>
  <c r="E111" i="14"/>
  <c r="E110" i="14"/>
  <c r="E109" i="14"/>
  <c r="E108" i="14"/>
  <c r="E107" i="14"/>
  <c r="E106" i="14"/>
  <c r="E105" i="14"/>
  <c r="E104" i="14"/>
  <c r="E103" i="14"/>
  <c r="C24" i="2" s="1"/>
  <c r="E102" i="14"/>
  <c r="E101" i="14"/>
  <c r="E100" i="14"/>
  <c r="E99" i="14"/>
  <c r="E98" i="14"/>
  <c r="E97" i="14"/>
  <c r="E96" i="14"/>
  <c r="C52" i="1"/>
  <c r="C30" i="1"/>
  <c r="C48" i="1"/>
  <c r="C26" i="1"/>
  <c r="C44" i="1"/>
  <c r="C22" i="1"/>
  <c r="C24" i="1"/>
  <c r="C20" i="1"/>
  <c r="C41" i="1"/>
  <c r="C17" i="1"/>
  <c r="C16" i="1"/>
  <c r="C37" i="1"/>
  <c r="C15" i="1"/>
  <c r="C13" i="1"/>
  <c r="C12" i="1"/>
  <c r="E58" i="14"/>
  <c r="C15" i="11" s="1"/>
  <c r="E57" i="14"/>
  <c r="C14" i="11" s="1"/>
  <c r="E56" i="14"/>
  <c r="C13" i="11" s="1"/>
  <c r="E55" i="14"/>
  <c r="C12" i="17" s="1"/>
  <c r="E54" i="14"/>
  <c r="C26" i="10" s="1"/>
  <c r="E53" i="14"/>
  <c r="C25" i="10" s="1"/>
  <c r="E52" i="14"/>
  <c r="C24" i="10" s="1"/>
  <c r="E34" i="14"/>
  <c r="E33" i="14"/>
  <c r="C23" i="9" s="1"/>
  <c r="E32" i="14"/>
  <c r="C22" i="9" s="1"/>
  <c r="E31" i="14"/>
  <c r="C20" i="9" s="1"/>
  <c r="E30" i="14"/>
  <c r="C18" i="9" s="1"/>
  <c r="E29" i="14"/>
  <c r="C16" i="9" s="1"/>
  <c r="E28" i="14"/>
  <c r="C14" i="9" s="1"/>
  <c r="E17" i="14"/>
  <c r="E16" i="14"/>
  <c r="C16" i="8" s="1"/>
  <c r="E15" i="14"/>
  <c r="C15" i="8" s="1"/>
  <c r="E14" i="14"/>
  <c r="C14" i="8" s="1"/>
  <c r="E13" i="14"/>
  <c r="C13" i="8" s="1"/>
  <c r="E12" i="14"/>
  <c r="C12" i="8" s="1"/>
  <c r="E11" i="14"/>
  <c r="C20" i="7" s="1"/>
  <c r="E10" i="14"/>
  <c r="C19" i="7" s="1"/>
  <c r="E9" i="14"/>
  <c r="C18" i="7" s="1"/>
  <c r="E8" i="14"/>
  <c r="C17" i="7" s="1"/>
  <c r="E7" i="14"/>
  <c r="C16" i="7" s="1"/>
  <c r="P63" i="13"/>
  <c r="O63" i="13"/>
  <c r="N63" i="13"/>
  <c r="G63" i="13"/>
  <c r="I63" i="13"/>
  <c r="J63" i="13" s="1"/>
  <c r="P62" i="13"/>
  <c r="O62" i="13"/>
  <c r="N62" i="13"/>
  <c r="G62" i="13"/>
  <c r="H62" i="13"/>
  <c r="P61" i="13"/>
  <c r="O61" i="13"/>
  <c r="N61" i="13"/>
  <c r="G61" i="13"/>
  <c r="I61" i="13"/>
  <c r="J61" i="13" s="1"/>
  <c r="P60" i="13"/>
  <c r="O60" i="13"/>
  <c r="N60" i="13"/>
  <c r="G60" i="13"/>
  <c r="H60" i="13"/>
  <c r="P59" i="13"/>
  <c r="O59" i="13"/>
  <c r="N59" i="13"/>
  <c r="G59" i="13"/>
  <c r="I59" i="13"/>
  <c r="J59" i="13" s="1"/>
  <c r="P58" i="13"/>
  <c r="O58" i="13"/>
  <c r="N58" i="13"/>
  <c r="G58" i="13"/>
  <c r="I58" i="13"/>
  <c r="J58" i="13" s="1"/>
  <c r="P57" i="13"/>
  <c r="O57" i="13"/>
  <c r="N57" i="13"/>
  <c r="G57" i="13"/>
  <c r="I57" i="13"/>
  <c r="J57" i="13" s="1"/>
  <c r="P56" i="13"/>
  <c r="O56" i="13"/>
  <c r="N56" i="13"/>
  <c r="G56" i="13"/>
  <c r="I56" i="13"/>
  <c r="J56" i="13" s="1"/>
  <c r="P55" i="13"/>
  <c r="O55" i="13"/>
  <c r="N55" i="13"/>
  <c r="G55" i="13"/>
  <c r="I55" i="13"/>
  <c r="J55" i="13" s="1"/>
  <c r="P54" i="13"/>
  <c r="O54" i="13"/>
  <c r="N54" i="13"/>
  <c r="G54" i="13"/>
  <c r="H54" i="13"/>
  <c r="P53" i="13"/>
  <c r="O53" i="13"/>
  <c r="N53" i="13"/>
  <c r="G53" i="13"/>
  <c r="I53" i="13"/>
  <c r="J53" i="13" s="1"/>
  <c r="P52" i="13"/>
  <c r="O52" i="13"/>
  <c r="N52" i="13"/>
  <c r="G52" i="13"/>
  <c r="H52" i="13"/>
  <c r="P51" i="13"/>
  <c r="O51" i="13"/>
  <c r="N51" i="13"/>
  <c r="G51" i="13"/>
  <c r="I51" i="13"/>
  <c r="J51" i="13" s="1"/>
  <c r="P50" i="13"/>
  <c r="O50" i="13"/>
  <c r="N50" i="13"/>
  <c r="G50" i="13"/>
  <c r="I50" i="13"/>
  <c r="J50" i="13" s="1"/>
  <c r="P49" i="13"/>
  <c r="O49" i="13"/>
  <c r="N49" i="13"/>
  <c r="G49" i="13"/>
  <c r="I49" i="13"/>
  <c r="J49" i="13" s="1"/>
  <c r="P48" i="13"/>
  <c r="O48" i="13"/>
  <c r="N48" i="13"/>
  <c r="G48" i="13"/>
  <c r="I48" i="13"/>
  <c r="J48" i="13" s="1"/>
  <c r="P47" i="13"/>
  <c r="O47" i="13"/>
  <c r="N47" i="13"/>
  <c r="G47" i="13"/>
  <c r="I47" i="13"/>
  <c r="J47" i="13" s="1"/>
  <c r="P46" i="13"/>
  <c r="O46" i="13"/>
  <c r="N46" i="13"/>
  <c r="G46" i="13"/>
  <c r="H46" i="13"/>
  <c r="P45" i="13"/>
  <c r="O45" i="13"/>
  <c r="N45" i="13"/>
  <c r="G45" i="13"/>
  <c r="I45" i="13"/>
  <c r="J45" i="13" s="1"/>
  <c r="P44" i="13"/>
  <c r="O44" i="13"/>
  <c r="N44" i="13"/>
  <c r="G44" i="13"/>
  <c r="H44" i="13"/>
  <c r="P43" i="13"/>
  <c r="O43" i="13"/>
  <c r="N43" i="13"/>
  <c r="G43" i="13"/>
  <c r="I43" i="13"/>
  <c r="J43" i="13" s="1"/>
  <c r="P42" i="13"/>
  <c r="O42" i="13"/>
  <c r="N42" i="13"/>
  <c r="G42" i="13"/>
  <c r="I42" i="13"/>
  <c r="J42" i="13" s="1"/>
  <c r="P41" i="13"/>
  <c r="O41" i="13"/>
  <c r="N41" i="13"/>
  <c r="G41" i="13"/>
  <c r="I41" i="13"/>
  <c r="J41" i="13" s="1"/>
  <c r="P40" i="13"/>
  <c r="O40" i="13"/>
  <c r="N40" i="13"/>
  <c r="G40" i="13"/>
  <c r="I40" i="13"/>
  <c r="J40" i="13" s="1"/>
  <c r="P39" i="13"/>
  <c r="O39" i="13"/>
  <c r="N39" i="13"/>
  <c r="G39" i="13"/>
  <c r="I39" i="13"/>
  <c r="J39" i="13" s="1"/>
  <c r="P38" i="13"/>
  <c r="O38" i="13"/>
  <c r="N38" i="13"/>
  <c r="G38" i="13"/>
  <c r="H38" i="13"/>
  <c r="P37" i="13"/>
  <c r="O37" i="13"/>
  <c r="N37" i="13"/>
  <c r="G37" i="13"/>
  <c r="I37" i="13"/>
  <c r="J37" i="13" s="1"/>
  <c r="P36" i="13"/>
  <c r="O36" i="13"/>
  <c r="N36" i="13"/>
  <c r="G36" i="13"/>
  <c r="H36" i="13"/>
  <c r="P35" i="13"/>
  <c r="O35" i="13"/>
  <c r="N35" i="13"/>
  <c r="G35" i="13"/>
  <c r="I35" i="13"/>
  <c r="J35" i="13" s="1"/>
  <c r="P34" i="13"/>
  <c r="O34" i="13"/>
  <c r="N34" i="13"/>
  <c r="G34" i="13"/>
  <c r="I34" i="13"/>
  <c r="J34" i="13" s="1"/>
  <c r="P33" i="13"/>
  <c r="O33" i="13"/>
  <c r="N33" i="13"/>
  <c r="G33" i="13"/>
  <c r="I33" i="13"/>
  <c r="J33" i="13" s="1"/>
  <c r="P32" i="13"/>
  <c r="O32" i="13"/>
  <c r="N32" i="13"/>
  <c r="G32" i="13"/>
  <c r="I32" i="13"/>
  <c r="J32" i="13" s="1"/>
  <c r="P31" i="13"/>
  <c r="O31" i="13"/>
  <c r="N31" i="13"/>
  <c r="G31" i="13"/>
  <c r="I31" i="13"/>
  <c r="J31" i="13" s="1"/>
  <c r="P30" i="13"/>
  <c r="O30" i="13"/>
  <c r="N30" i="13"/>
  <c r="G30" i="13"/>
  <c r="H30" i="13"/>
  <c r="P29" i="13"/>
  <c r="O29" i="13"/>
  <c r="N29" i="13"/>
  <c r="G29" i="13"/>
  <c r="I29" i="13"/>
  <c r="J29" i="13" s="1"/>
  <c r="P28" i="13"/>
  <c r="O28" i="13"/>
  <c r="N28" i="13"/>
  <c r="G28" i="13"/>
  <c r="H28" i="13"/>
  <c r="P27" i="13"/>
  <c r="O27" i="13"/>
  <c r="N27" i="13"/>
  <c r="G27" i="13"/>
  <c r="I27" i="13"/>
  <c r="J27" i="13" s="1"/>
  <c r="P26" i="13"/>
  <c r="O26" i="13"/>
  <c r="N26" i="13"/>
  <c r="G26" i="13"/>
  <c r="I26" i="13"/>
  <c r="J26" i="13" s="1"/>
  <c r="P25" i="13"/>
  <c r="O25" i="13"/>
  <c r="N25" i="13"/>
  <c r="G25" i="13"/>
  <c r="I25" i="13"/>
  <c r="J25" i="13" s="1"/>
  <c r="P24" i="13"/>
  <c r="O24" i="13"/>
  <c r="N24" i="13"/>
  <c r="G24" i="13"/>
  <c r="I24" i="13"/>
  <c r="J24" i="13" s="1"/>
  <c r="P23" i="13"/>
  <c r="O23" i="13"/>
  <c r="N23" i="13"/>
  <c r="G23" i="13"/>
  <c r="I23" i="13"/>
  <c r="J23" i="13" s="1"/>
  <c r="P22" i="13"/>
  <c r="O22" i="13"/>
  <c r="N22" i="13"/>
  <c r="G22" i="13"/>
  <c r="H22" i="13"/>
  <c r="P21" i="13"/>
  <c r="O21" i="13"/>
  <c r="N21" i="13"/>
  <c r="G21" i="13"/>
  <c r="I21" i="13"/>
  <c r="J21" i="13" s="1"/>
  <c r="P20" i="13"/>
  <c r="O20" i="13"/>
  <c r="N20" i="13"/>
  <c r="G20" i="13"/>
  <c r="H20" i="13"/>
  <c r="P19" i="13"/>
  <c r="O19" i="13"/>
  <c r="N19" i="13"/>
  <c r="G19" i="13"/>
  <c r="I19" i="13"/>
  <c r="J19" i="13" s="1"/>
  <c r="P18" i="13"/>
  <c r="O18" i="13"/>
  <c r="N18" i="13"/>
  <c r="G18" i="13"/>
  <c r="I18" i="13"/>
  <c r="J18" i="13" s="1"/>
  <c r="P17" i="13"/>
  <c r="O17" i="13"/>
  <c r="N17" i="13"/>
  <c r="G17" i="13"/>
  <c r="I17" i="13"/>
  <c r="J17" i="13" s="1"/>
  <c r="P16" i="13"/>
  <c r="O16" i="13"/>
  <c r="N16" i="13"/>
  <c r="G16" i="13"/>
  <c r="I16" i="13"/>
  <c r="J16" i="13" s="1"/>
  <c r="P15" i="13"/>
  <c r="O15" i="13"/>
  <c r="N15" i="13"/>
  <c r="G15" i="13"/>
  <c r="I15" i="13"/>
  <c r="J15" i="13" s="1"/>
  <c r="P14" i="13"/>
  <c r="O14" i="13"/>
  <c r="N14" i="13"/>
  <c r="G14" i="13"/>
  <c r="H14" i="13"/>
  <c r="P13" i="13"/>
  <c r="O13" i="13"/>
  <c r="N13" i="13"/>
  <c r="M13" i="13"/>
  <c r="L13" i="13"/>
  <c r="K13" i="13"/>
  <c r="G13" i="13"/>
  <c r="E13" i="13"/>
  <c r="D13" i="13"/>
  <c r="I13" i="13" s="1"/>
  <c r="J13" i="13" s="1"/>
  <c r="P12" i="13"/>
  <c r="O12" i="13"/>
  <c r="N12" i="13"/>
  <c r="M12" i="13"/>
  <c r="L12" i="13"/>
  <c r="K12" i="13"/>
  <c r="G12" i="13"/>
  <c r="E12" i="13"/>
  <c r="D12" i="13"/>
  <c r="H12" i="13" s="1"/>
  <c r="P11" i="13"/>
  <c r="O11" i="13"/>
  <c r="N11" i="13"/>
  <c r="M11" i="13"/>
  <c r="L11" i="13"/>
  <c r="K11" i="13"/>
  <c r="G11" i="13"/>
  <c r="D11" i="13"/>
  <c r="I11" i="13" s="1"/>
  <c r="J11" i="13" s="1"/>
  <c r="C11" i="13"/>
  <c r="M15" i="11"/>
  <c r="K15" i="11"/>
  <c r="J15" i="11"/>
  <c r="I15" i="11"/>
  <c r="H15" i="11"/>
  <c r="G15" i="11"/>
  <c r="F15" i="11"/>
  <c r="E15" i="11"/>
  <c r="M14" i="11"/>
  <c r="K14" i="11"/>
  <c r="J14" i="11"/>
  <c r="I14" i="11"/>
  <c r="H14" i="11"/>
  <c r="G14" i="11"/>
  <c r="F14" i="11"/>
  <c r="E14" i="11"/>
  <c r="M13" i="11"/>
  <c r="K13" i="11"/>
  <c r="J13" i="11"/>
  <c r="I13" i="11"/>
  <c r="H13" i="11"/>
  <c r="G13" i="11"/>
  <c r="F13" i="11"/>
  <c r="E13" i="11"/>
  <c r="M12" i="11"/>
  <c r="K12" i="11"/>
  <c r="J12" i="11"/>
  <c r="I12" i="11"/>
  <c r="H12" i="11"/>
  <c r="G12" i="11"/>
  <c r="F12" i="11"/>
  <c r="E12" i="11"/>
  <c r="J30" i="10"/>
  <c r="I30" i="10"/>
  <c r="C30" i="10"/>
  <c r="L26" i="10"/>
  <c r="J26" i="10"/>
  <c r="H26" i="10"/>
  <c r="G26" i="10"/>
  <c r="F26" i="10"/>
  <c r="E26" i="10"/>
  <c r="D26" i="10"/>
  <c r="L25" i="10"/>
  <c r="J25" i="10"/>
  <c r="I25" i="10"/>
  <c r="H25" i="10"/>
  <c r="G25" i="10"/>
  <c r="F25" i="10"/>
  <c r="E25" i="10"/>
  <c r="D25" i="10"/>
  <c r="L24" i="10"/>
  <c r="J24" i="10"/>
  <c r="I24" i="10"/>
  <c r="H24" i="10"/>
  <c r="G24" i="10"/>
  <c r="F24" i="10"/>
  <c r="E24" i="10"/>
  <c r="D24" i="10"/>
  <c r="L20" i="10"/>
  <c r="I20" i="10"/>
  <c r="H20" i="10"/>
  <c r="G20" i="10"/>
  <c r="F20" i="10"/>
  <c r="D20" i="10"/>
  <c r="C20" i="10"/>
  <c r="L18" i="10"/>
  <c r="K18" i="10"/>
  <c r="J18" i="10"/>
  <c r="I18" i="10"/>
  <c r="H18" i="10"/>
  <c r="G18" i="10"/>
  <c r="F18" i="10"/>
  <c r="E18" i="10"/>
  <c r="D18" i="10"/>
  <c r="C18" i="10"/>
  <c r="L16" i="10"/>
  <c r="J16" i="10"/>
  <c r="I16" i="10"/>
  <c r="H16" i="10"/>
  <c r="G16" i="10"/>
  <c r="F16" i="10"/>
  <c r="E16" i="10"/>
  <c r="D16" i="10"/>
  <c r="C16" i="10"/>
  <c r="L14" i="10"/>
  <c r="J14" i="10"/>
  <c r="I14" i="10"/>
  <c r="H14" i="10"/>
  <c r="G14" i="10"/>
  <c r="F14" i="10"/>
  <c r="E14" i="10"/>
  <c r="D14" i="10"/>
  <c r="J12" i="10"/>
  <c r="I12" i="10"/>
  <c r="H12" i="10"/>
  <c r="G12" i="10"/>
  <c r="F12" i="10"/>
  <c r="E12" i="10"/>
  <c r="D12" i="10"/>
  <c r="C12" i="10"/>
  <c r="M25" i="9"/>
  <c r="K25" i="9"/>
  <c r="J25" i="9"/>
  <c r="H25" i="9"/>
  <c r="G25" i="9"/>
  <c r="F25" i="9"/>
  <c r="E25" i="9"/>
  <c r="D25" i="9"/>
  <c r="M23" i="9"/>
  <c r="K23" i="9"/>
  <c r="J23" i="9"/>
  <c r="H23" i="9"/>
  <c r="G23" i="9"/>
  <c r="F23" i="9"/>
  <c r="E23" i="9"/>
  <c r="D23" i="9"/>
  <c r="M22" i="9"/>
  <c r="J22" i="9"/>
  <c r="H22" i="9"/>
  <c r="G22" i="9"/>
  <c r="F22" i="9"/>
  <c r="E22" i="9"/>
  <c r="D22" i="9"/>
  <c r="M20" i="9"/>
  <c r="K20" i="9"/>
  <c r="J20" i="9"/>
  <c r="H20" i="9"/>
  <c r="G20" i="9"/>
  <c r="F20" i="9"/>
  <c r="E20" i="9"/>
  <c r="D20" i="9"/>
  <c r="M18" i="9"/>
  <c r="K18" i="9"/>
  <c r="J18" i="9"/>
  <c r="H18" i="9"/>
  <c r="G18" i="9"/>
  <c r="F18" i="9"/>
  <c r="E18" i="9"/>
  <c r="D18" i="9"/>
  <c r="M16" i="9"/>
  <c r="K16" i="9"/>
  <c r="J16" i="9"/>
  <c r="H16" i="9"/>
  <c r="G16" i="9"/>
  <c r="F16" i="9"/>
  <c r="E16" i="9"/>
  <c r="D16" i="9"/>
  <c r="M14" i="9"/>
  <c r="J14" i="9"/>
  <c r="H14" i="9"/>
  <c r="G14" i="9"/>
  <c r="F14" i="9"/>
  <c r="E14" i="9"/>
  <c r="D14" i="9"/>
  <c r="M12" i="9"/>
  <c r="K12" i="9"/>
  <c r="H12" i="9"/>
  <c r="G12" i="9"/>
  <c r="F12" i="9"/>
  <c r="E12" i="9"/>
  <c r="D12" i="9"/>
  <c r="L18" i="8"/>
  <c r="J18" i="8"/>
  <c r="I18" i="8"/>
  <c r="H18" i="8"/>
  <c r="G18" i="8"/>
  <c r="F18" i="8"/>
  <c r="E18" i="8"/>
  <c r="D18" i="8"/>
  <c r="L16" i="8"/>
  <c r="J16" i="8"/>
  <c r="I16" i="8"/>
  <c r="H16" i="8"/>
  <c r="G16" i="8"/>
  <c r="F16" i="8"/>
  <c r="E16" i="8"/>
  <c r="D16" i="8"/>
  <c r="L15" i="8"/>
  <c r="J15" i="8"/>
  <c r="I15" i="8"/>
  <c r="H15" i="8"/>
  <c r="G15" i="8"/>
  <c r="F15" i="8"/>
  <c r="E15" i="8"/>
  <c r="D15" i="8"/>
  <c r="L14" i="8"/>
  <c r="J14" i="8"/>
  <c r="I14" i="8"/>
  <c r="H14" i="8"/>
  <c r="G14" i="8"/>
  <c r="F14" i="8"/>
  <c r="E14" i="8"/>
  <c r="D14" i="8"/>
  <c r="L13" i="8"/>
  <c r="J13" i="8"/>
  <c r="I13" i="8"/>
  <c r="H13" i="8"/>
  <c r="G13" i="8"/>
  <c r="F13" i="8"/>
  <c r="E13" i="8"/>
  <c r="D13" i="8"/>
  <c r="L12" i="8"/>
  <c r="I12" i="8"/>
  <c r="H12" i="8"/>
  <c r="G12" i="8"/>
  <c r="F12" i="8"/>
  <c r="E12" i="8"/>
  <c r="D12" i="8"/>
  <c r="O24" i="7"/>
  <c r="M24" i="7"/>
  <c r="L24" i="7"/>
  <c r="O20" i="7"/>
  <c r="M20" i="7"/>
  <c r="L20" i="7"/>
  <c r="I20" i="7"/>
  <c r="H20" i="7"/>
  <c r="G20" i="7"/>
  <c r="F20" i="7"/>
  <c r="E20" i="7"/>
  <c r="O19" i="7"/>
  <c r="M19" i="7"/>
  <c r="L19" i="7"/>
  <c r="I19" i="7"/>
  <c r="H19" i="7"/>
  <c r="G19" i="7"/>
  <c r="F19" i="7"/>
  <c r="E19" i="7"/>
  <c r="O18" i="7"/>
  <c r="M18" i="7"/>
  <c r="L18" i="7"/>
  <c r="I18" i="7"/>
  <c r="H18" i="7"/>
  <c r="G18" i="7"/>
  <c r="F18" i="7"/>
  <c r="E18" i="7"/>
  <c r="O17" i="7"/>
  <c r="L17" i="7"/>
  <c r="I17" i="7"/>
  <c r="H17" i="7"/>
  <c r="G17" i="7"/>
  <c r="F17" i="7"/>
  <c r="E17" i="7"/>
  <c r="O16" i="7"/>
  <c r="M16" i="7"/>
  <c r="L16" i="7"/>
  <c r="I16" i="7"/>
  <c r="H16" i="7"/>
  <c r="G16" i="7"/>
  <c r="F16" i="7"/>
  <c r="E16" i="7"/>
  <c r="O15" i="7"/>
  <c r="M15" i="7"/>
  <c r="L15" i="7"/>
  <c r="I15" i="7"/>
  <c r="H15" i="7"/>
  <c r="G15" i="7"/>
  <c r="F15" i="7"/>
  <c r="E15" i="7"/>
  <c r="C15" i="7"/>
  <c r="O14" i="7"/>
  <c r="M14" i="7"/>
  <c r="L14" i="7"/>
  <c r="I14" i="7"/>
  <c r="G14" i="7"/>
  <c r="F14" i="7"/>
  <c r="E14" i="7"/>
  <c r="C14" i="7"/>
  <c r="N19" i="6"/>
  <c r="L19" i="6"/>
  <c r="N18" i="6"/>
  <c r="L18" i="6"/>
  <c r="N17" i="6"/>
  <c r="L17" i="6"/>
  <c r="N16" i="6"/>
  <c r="R62" i="5"/>
  <c r="P62" i="5"/>
  <c r="I62" i="5"/>
  <c r="H62" i="5"/>
  <c r="G62" i="5"/>
  <c r="F62" i="5"/>
  <c r="E62" i="5"/>
  <c r="R61" i="5"/>
  <c r="P61" i="5"/>
  <c r="O61" i="5"/>
  <c r="I61" i="5"/>
  <c r="H61" i="5"/>
  <c r="G61" i="5"/>
  <c r="F61" i="5"/>
  <c r="E61" i="5"/>
  <c r="C61" i="5"/>
  <c r="R60" i="5"/>
  <c r="O60" i="5"/>
  <c r="I60" i="5"/>
  <c r="H60" i="5"/>
  <c r="G60" i="5"/>
  <c r="F60" i="5"/>
  <c r="E60" i="5"/>
  <c r="R59" i="5"/>
  <c r="P59" i="5"/>
  <c r="O59" i="5"/>
  <c r="I59" i="5"/>
  <c r="H59" i="5"/>
  <c r="G59" i="5"/>
  <c r="F59" i="5"/>
  <c r="E59" i="5"/>
  <c r="R58" i="5"/>
  <c r="O58" i="5"/>
  <c r="I58" i="5"/>
  <c r="H58" i="5"/>
  <c r="G58" i="5"/>
  <c r="F58" i="5"/>
  <c r="E58" i="5"/>
  <c r="R54" i="5"/>
  <c r="P54" i="5"/>
  <c r="O54" i="5"/>
  <c r="I54" i="5"/>
  <c r="H54" i="5"/>
  <c r="G54" i="5"/>
  <c r="F54" i="5"/>
  <c r="E54" i="5"/>
  <c r="C54" i="5"/>
  <c r="R50" i="5"/>
  <c r="O50" i="5"/>
  <c r="I50" i="5"/>
  <c r="H50" i="5"/>
  <c r="G50" i="5"/>
  <c r="F50" i="5"/>
  <c r="E50" i="5"/>
  <c r="C50" i="5"/>
  <c r="R46" i="5"/>
  <c r="P46" i="5"/>
  <c r="O46" i="5"/>
  <c r="I46" i="5"/>
  <c r="H46" i="5"/>
  <c r="G46" i="5"/>
  <c r="F46" i="5"/>
  <c r="E46" i="5"/>
  <c r="R45" i="5"/>
  <c r="O45" i="5"/>
  <c r="I45" i="5"/>
  <c r="H45" i="5"/>
  <c r="G45" i="5"/>
  <c r="F45" i="5"/>
  <c r="E45" i="5"/>
  <c r="R44" i="5"/>
  <c r="P44" i="5"/>
  <c r="O44" i="5"/>
  <c r="I44" i="5"/>
  <c r="H44" i="5"/>
  <c r="G44" i="5"/>
  <c r="F44" i="5"/>
  <c r="E44" i="5"/>
  <c r="R43" i="5"/>
  <c r="O43" i="5"/>
  <c r="I43" i="5"/>
  <c r="H43" i="5"/>
  <c r="G43" i="5"/>
  <c r="F43" i="5"/>
  <c r="E43" i="5"/>
  <c r="R42" i="5"/>
  <c r="P42" i="5"/>
  <c r="O42" i="5"/>
  <c r="I42" i="5"/>
  <c r="H42" i="5"/>
  <c r="G42" i="5"/>
  <c r="F42" i="5"/>
  <c r="E42" i="5"/>
  <c r="R41" i="5"/>
  <c r="O41" i="5"/>
  <c r="I41" i="5"/>
  <c r="H41" i="5"/>
  <c r="G41" i="5"/>
  <c r="F41" i="5"/>
  <c r="E41" i="5"/>
  <c r="R40" i="5"/>
  <c r="P40" i="5"/>
  <c r="O40" i="5"/>
  <c r="I40" i="5"/>
  <c r="H40" i="5"/>
  <c r="G40" i="5"/>
  <c r="F40" i="5"/>
  <c r="E40" i="5"/>
  <c r="C40" i="5"/>
  <c r="R39" i="5"/>
  <c r="O39" i="5"/>
  <c r="I39" i="5"/>
  <c r="H39" i="5"/>
  <c r="G39" i="5"/>
  <c r="F39" i="5"/>
  <c r="E39" i="5"/>
  <c r="R38" i="5"/>
  <c r="P38" i="5"/>
  <c r="O38" i="5"/>
  <c r="I38" i="5"/>
  <c r="H38" i="5"/>
  <c r="G38" i="5"/>
  <c r="F38" i="5"/>
  <c r="E38" i="5"/>
  <c r="R36" i="5"/>
  <c r="P36" i="5"/>
  <c r="O36" i="5"/>
  <c r="I36" i="5"/>
  <c r="H36" i="5"/>
  <c r="G36" i="5"/>
  <c r="F36" i="5"/>
  <c r="E36" i="5"/>
  <c r="R35" i="5"/>
  <c r="P35" i="5"/>
  <c r="O35" i="5"/>
  <c r="I35" i="5"/>
  <c r="H35" i="5"/>
  <c r="G35" i="5"/>
  <c r="F35" i="5"/>
  <c r="E35" i="5"/>
  <c r="R34" i="5"/>
  <c r="P34" i="5"/>
  <c r="I34" i="5"/>
  <c r="H34" i="5"/>
  <c r="G34" i="5"/>
  <c r="F34" i="5"/>
  <c r="E34" i="5"/>
  <c r="R33" i="5"/>
  <c r="P33" i="5"/>
  <c r="O33" i="5"/>
  <c r="I33" i="5"/>
  <c r="H33" i="5"/>
  <c r="G33" i="5"/>
  <c r="F33" i="5"/>
  <c r="E33" i="5"/>
  <c r="R32" i="5"/>
  <c r="P32" i="5"/>
  <c r="O32" i="5"/>
  <c r="I32" i="5"/>
  <c r="H32" i="5"/>
  <c r="G32" i="5"/>
  <c r="F32" i="5"/>
  <c r="E32" i="5"/>
  <c r="R28" i="5"/>
  <c r="P28" i="5"/>
  <c r="O28" i="5"/>
  <c r="I28" i="5"/>
  <c r="H28" i="5"/>
  <c r="G28" i="5"/>
  <c r="F28" i="5"/>
  <c r="E28" i="5"/>
  <c r="R24" i="5"/>
  <c r="P24" i="5"/>
  <c r="I24" i="5"/>
  <c r="H24" i="5"/>
  <c r="G24" i="5"/>
  <c r="F24" i="5"/>
  <c r="E24" i="5"/>
  <c r="Z20" i="5"/>
  <c r="X20" i="5"/>
  <c r="W20" i="5"/>
  <c r="V20" i="5"/>
  <c r="U20" i="5"/>
  <c r="R20" i="5"/>
  <c r="P20" i="5"/>
  <c r="O20" i="5"/>
  <c r="I20" i="5"/>
  <c r="H20" i="5"/>
  <c r="G20" i="5"/>
  <c r="F20" i="5"/>
  <c r="E20" i="5"/>
  <c r="Z19" i="5"/>
  <c r="X19" i="5"/>
  <c r="W19" i="5"/>
  <c r="V19" i="5"/>
  <c r="U19" i="5"/>
  <c r="R19" i="5"/>
  <c r="P19" i="5"/>
  <c r="O19" i="5"/>
  <c r="I19" i="5"/>
  <c r="H19" i="5"/>
  <c r="G19" i="5"/>
  <c r="F19" i="5"/>
  <c r="E19" i="5"/>
  <c r="Z18" i="5"/>
  <c r="X18" i="5"/>
  <c r="W18" i="5"/>
  <c r="V18" i="5"/>
  <c r="U18" i="5"/>
  <c r="R18" i="5"/>
  <c r="P18" i="5"/>
  <c r="O18" i="5"/>
  <c r="I18" i="5"/>
  <c r="H18" i="5"/>
  <c r="G18" i="5"/>
  <c r="F18" i="5"/>
  <c r="E18" i="5"/>
  <c r="Z17" i="5"/>
  <c r="X17" i="5"/>
  <c r="W17" i="5"/>
  <c r="V17" i="5"/>
  <c r="U17" i="5"/>
  <c r="R17" i="5"/>
  <c r="P17" i="5"/>
  <c r="I17" i="5"/>
  <c r="H17" i="5"/>
  <c r="G17" i="5"/>
  <c r="F17" i="5"/>
  <c r="E17" i="5"/>
  <c r="Z16" i="5"/>
  <c r="X16" i="5"/>
  <c r="W16" i="5"/>
  <c r="V16" i="5"/>
  <c r="U16" i="5"/>
  <c r="R16" i="5"/>
  <c r="P16" i="5"/>
  <c r="O16" i="5"/>
  <c r="I16" i="5"/>
  <c r="H16" i="5"/>
  <c r="G16" i="5"/>
  <c r="F16" i="5"/>
  <c r="E16" i="5"/>
  <c r="Z15" i="5"/>
  <c r="W15" i="5"/>
  <c r="V15" i="5"/>
  <c r="U15" i="5"/>
  <c r="R15" i="5"/>
  <c r="P15" i="5"/>
  <c r="O15" i="5"/>
  <c r="I15" i="5"/>
  <c r="H15" i="5"/>
  <c r="G15" i="5"/>
  <c r="F15" i="5"/>
  <c r="E15" i="5"/>
  <c r="Z14" i="5"/>
  <c r="X14" i="5"/>
  <c r="W14" i="5"/>
  <c r="V14" i="5"/>
  <c r="U14" i="5"/>
  <c r="R14" i="5"/>
  <c r="P14" i="5"/>
  <c r="O14" i="5"/>
  <c r="I14" i="5"/>
  <c r="H14" i="5"/>
  <c r="G14" i="5"/>
  <c r="F14" i="5"/>
  <c r="E14" i="5"/>
  <c r="Z13" i="5"/>
  <c r="X13" i="5"/>
  <c r="W13" i="5"/>
  <c r="V13" i="5"/>
  <c r="U13" i="5"/>
  <c r="R13" i="5"/>
  <c r="P13" i="5"/>
  <c r="O13" i="5"/>
  <c r="I13" i="5"/>
  <c r="H13" i="5"/>
  <c r="G13" i="5"/>
  <c r="F13" i="5"/>
  <c r="E13" i="5"/>
  <c r="Z12" i="5"/>
  <c r="X12" i="5"/>
  <c r="W12" i="5"/>
  <c r="V12" i="5"/>
  <c r="U12" i="5"/>
  <c r="R12" i="5"/>
  <c r="P12" i="5"/>
  <c r="O12" i="5"/>
  <c r="I12" i="5"/>
  <c r="H12" i="5"/>
  <c r="G12" i="5"/>
  <c r="F12" i="5"/>
  <c r="E12" i="5"/>
  <c r="L49" i="4"/>
  <c r="J49" i="4"/>
  <c r="F49" i="4"/>
  <c r="E49" i="4"/>
  <c r="D49" i="4"/>
  <c r="L45" i="4"/>
  <c r="J45" i="4"/>
  <c r="F45" i="4"/>
  <c r="E45" i="4"/>
  <c r="D45" i="4"/>
  <c r="L41" i="4"/>
  <c r="J41" i="4"/>
  <c r="F41" i="4"/>
  <c r="E41" i="4"/>
  <c r="D41" i="4"/>
  <c r="C41" i="4"/>
  <c r="L40" i="4"/>
  <c r="F40" i="4"/>
  <c r="E40" i="4"/>
  <c r="D40" i="4"/>
  <c r="L39" i="4"/>
  <c r="J39" i="4"/>
  <c r="F39" i="4"/>
  <c r="E39" i="4"/>
  <c r="D39" i="4"/>
  <c r="L38" i="4"/>
  <c r="F38" i="4"/>
  <c r="E38" i="4"/>
  <c r="D38" i="4"/>
  <c r="L37" i="4"/>
  <c r="J37" i="4"/>
  <c r="F37" i="4"/>
  <c r="E37" i="4"/>
  <c r="D37" i="4"/>
  <c r="L36" i="4"/>
  <c r="F36" i="4"/>
  <c r="E36" i="4"/>
  <c r="D36" i="4"/>
  <c r="C36" i="4"/>
  <c r="L35" i="4"/>
  <c r="J35" i="4"/>
  <c r="F35" i="4"/>
  <c r="E35" i="4"/>
  <c r="D35" i="4"/>
  <c r="L34" i="4"/>
  <c r="F34" i="4"/>
  <c r="E34" i="4"/>
  <c r="D34" i="4"/>
  <c r="L33" i="4"/>
  <c r="J33" i="4"/>
  <c r="I33" i="4"/>
  <c r="H33" i="4"/>
  <c r="G33" i="4"/>
  <c r="F33" i="4"/>
  <c r="E33" i="4"/>
  <c r="D33" i="4"/>
  <c r="L28" i="4"/>
  <c r="J28" i="4"/>
  <c r="I28" i="4"/>
  <c r="H28" i="4"/>
  <c r="G28" i="4"/>
  <c r="F28" i="4"/>
  <c r="E28" i="4"/>
  <c r="D28" i="4"/>
  <c r="L24" i="4"/>
  <c r="J24" i="4"/>
  <c r="I24" i="4"/>
  <c r="H24" i="4"/>
  <c r="G24" i="4"/>
  <c r="F24" i="4"/>
  <c r="E24" i="4"/>
  <c r="D24" i="4"/>
  <c r="L20" i="4"/>
  <c r="J20" i="4"/>
  <c r="I20" i="4"/>
  <c r="H20" i="4"/>
  <c r="G20" i="4"/>
  <c r="F20" i="4"/>
  <c r="E20" i="4"/>
  <c r="D20" i="4"/>
  <c r="L19" i="4"/>
  <c r="J19" i="4"/>
  <c r="H19" i="4"/>
  <c r="G19" i="4"/>
  <c r="F19" i="4"/>
  <c r="E19" i="4"/>
  <c r="D19" i="4"/>
  <c r="L18" i="4"/>
  <c r="J18" i="4"/>
  <c r="I18" i="4"/>
  <c r="H18" i="4"/>
  <c r="G18" i="4"/>
  <c r="F18" i="4"/>
  <c r="E18" i="4"/>
  <c r="D18" i="4"/>
  <c r="L17" i="4"/>
  <c r="J17" i="4"/>
  <c r="I17" i="4"/>
  <c r="H17" i="4"/>
  <c r="G17" i="4"/>
  <c r="F17" i="4"/>
  <c r="E17" i="4"/>
  <c r="D17" i="4"/>
  <c r="L16" i="4"/>
  <c r="J16" i="4"/>
  <c r="I16" i="4"/>
  <c r="H16" i="4"/>
  <c r="G16" i="4"/>
  <c r="F16" i="4"/>
  <c r="E16" i="4"/>
  <c r="D16" i="4"/>
  <c r="L15" i="4"/>
  <c r="J15" i="4"/>
  <c r="H15" i="4"/>
  <c r="G15" i="4"/>
  <c r="F15" i="4"/>
  <c r="E15" i="4"/>
  <c r="D15" i="4"/>
  <c r="L14" i="4"/>
  <c r="J14" i="4"/>
  <c r="I14" i="4"/>
  <c r="H14" i="4"/>
  <c r="G14" i="4"/>
  <c r="F14" i="4"/>
  <c r="E14" i="4"/>
  <c r="D14" i="4"/>
  <c r="L13" i="4"/>
  <c r="J13" i="4"/>
  <c r="I13" i="4"/>
  <c r="H13" i="4"/>
  <c r="G13" i="4"/>
  <c r="F13" i="4"/>
  <c r="E13" i="4"/>
  <c r="D13" i="4"/>
  <c r="L12" i="4"/>
  <c r="J12" i="4"/>
  <c r="I12" i="4"/>
  <c r="H12" i="4"/>
  <c r="G12" i="4"/>
  <c r="F12" i="4"/>
  <c r="E12" i="4"/>
  <c r="D12" i="4"/>
  <c r="M49" i="3"/>
  <c r="K49" i="3"/>
  <c r="J49" i="3"/>
  <c r="I49" i="3"/>
  <c r="H49" i="3"/>
  <c r="G49" i="3"/>
  <c r="F49" i="3"/>
  <c r="E49" i="3"/>
  <c r="C49" i="3"/>
  <c r="M45" i="3"/>
  <c r="J45" i="3"/>
  <c r="I45" i="3"/>
  <c r="H45" i="3"/>
  <c r="G45" i="3"/>
  <c r="F45" i="3"/>
  <c r="E45" i="3"/>
  <c r="M41" i="3"/>
  <c r="K41" i="3"/>
  <c r="J41" i="3"/>
  <c r="I41" i="3"/>
  <c r="H41" i="3"/>
  <c r="G41" i="3"/>
  <c r="F41" i="3"/>
  <c r="E41" i="3"/>
  <c r="M40" i="3"/>
  <c r="J40" i="3"/>
  <c r="I40" i="3"/>
  <c r="H40" i="3"/>
  <c r="G40" i="3"/>
  <c r="F40" i="3"/>
  <c r="E40" i="3"/>
  <c r="M39" i="3"/>
  <c r="K39" i="3"/>
  <c r="J39" i="3"/>
  <c r="I39" i="3"/>
  <c r="H39" i="3"/>
  <c r="G39" i="3"/>
  <c r="F39" i="3"/>
  <c r="E39" i="3"/>
  <c r="C39" i="3"/>
  <c r="M38" i="3"/>
  <c r="K38" i="3"/>
  <c r="J38" i="3"/>
  <c r="I38" i="3"/>
  <c r="H38" i="3"/>
  <c r="G38" i="3"/>
  <c r="F38" i="3"/>
  <c r="E38" i="3"/>
  <c r="M37" i="3"/>
  <c r="K37" i="3"/>
  <c r="J37" i="3"/>
  <c r="I37" i="3"/>
  <c r="H37" i="3"/>
  <c r="G37" i="3"/>
  <c r="F37" i="3"/>
  <c r="E37" i="3"/>
  <c r="M36" i="3"/>
  <c r="J36" i="3"/>
  <c r="I36" i="3"/>
  <c r="H36" i="3"/>
  <c r="G36" i="3"/>
  <c r="F36" i="3"/>
  <c r="E36" i="3"/>
  <c r="M35" i="3"/>
  <c r="K35" i="3"/>
  <c r="J35" i="3"/>
  <c r="I35" i="3"/>
  <c r="H35" i="3"/>
  <c r="G35" i="3"/>
  <c r="F35" i="3"/>
  <c r="E35" i="3"/>
  <c r="C35" i="3"/>
  <c r="M34" i="3"/>
  <c r="J34" i="3"/>
  <c r="I34" i="3"/>
  <c r="H34" i="3"/>
  <c r="G34" i="3"/>
  <c r="F34" i="3"/>
  <c r="E34" i="3"/>
  <c r="C34" i="3"/>
  <c r="M33" i="3"/>
  <c r="K33" i="3"/>
  <c r="J33" i="3"/>
  <c r="I33" i="3"/>
  <c r="H33" i="3"/>
  <c r="G33" i="3"/>
  <c r="F33" i="3"/>
  <c r="E33" i="3"/>
  <c r="M28" i="3"/>
  <c r="K28" i="3"/>
  <c r="J28" i="3"/>
  <c r="I28" i="3"/>
  <c r="H28" i="3"/>
  <c r="G28" i="3"/>
  <c r="F28" i="3"/>
  <c r="E28" i="3"/>
  <c r="M24" i="3"/>
  <c r="K24" i="3"/>
  <c r="I24" i="3"/>
  <c r="H24" i="3"/>
  <c r="G24" i="3"/>
  <c r="F24" i="3"/>
  <c r="E24" i="3"/>
  <c r="M20" i="3"/>
  <c r="K20" i="3"/>
  <c r="J20" i="3"/>
  <c r="I20" i="3"/>
  <c r="H20" i="3"/>
  <c r="G20" i="3"/>
  <c r="F20" i="3"/>
  <c r="E20" i="3"/>
  <c r="M19" i="3"/>
  <c r="K19" i="3"/>
  <c r="J19" i="3"/>
  <c r="I19" i="3"/>
  <c r="H19" i="3"/>
  <c r="G19" i="3"/>
  <c r="F19" i="3"/>
  <c r="E19" i="3"/>
  <c r="C19" i="3"/>
  <c r="M18" i="3"/>
  <c r="K18" i="3"/>
  <c r="J18" i="3"/>
  <c r="I18" i="3"/>
  <c r="H18" i="3"/>
  <c r="G18" i="3"/>
  <c r="F18" i="3"/>
  <c r="E18" i="3"/>
  <c r="M17" i="3"/>
  <c r="K17" i="3"/>
  <c r="I17" i="3"/>
  <c r="H17" i="3"/>
  <c r="G17" i="3"/>
  <c r="F17" i="3"/>
  <c r="E17" i="3"/>
  <c r="M16" i="3"/>
  <c r="K16" i="3"/>
  <c r="J16" i="3"/>
  <c r="I16" i="3"/>
  <c r="H16" i="3"/>
  <c r="G16" i="3"/>
  <c r="F16" i="3"/>
  <c r="E16" i="3"/>
  <c r="M15" i="3"/>
  <c r="K15" i="3"/>
  <c r="J15" i="3"/>
  <c r="I15" i="3"/>
  <c r="H15" i="3"/>
  <c r="G15" i="3"/>
  <c r="F15" i="3"/>
  <c r="E15" i="3"/>
  <c r="C15" i="3"/>
  <c r="M14" i="3"/>
  <c r="K14" i="3"/>
  <c r="J14" i="3"/>
  <c r="I14" i="3"/>
  <c r="H14" i="3"/>
  <c r="G14" i="3"/>
  <c r="F14" i="3"/>
  <c r="E14" i="3"/>
  <c r="M13" i="3"/>
  <c r="K13" i="3"/>
  <c r="I13" i="3"/>
  <c r="H13" i="3"/>
  <c r="G13" i="3"/>
  <c r="F13" i="3"/>
  <c r="E13" i="3"/>
  <c r="M12" i="3"/>
  <c r="K12" i="3"/>
  <c r="J12" i="3"/>
  <c r="I12" i="3"/>
  <c r="H12" i="3"/>
  <c r="G12" i="3"/>
  <c r="F12" i="3"/>
  <c r="E12" i="3"/>
  <c r="M28" i="2"/>
  <c r="J28" i="2"/>
  <c r="I28" i="2"/>
  <c r="H28" i="2"/>
  <c r="G28" i="2"/>
  <c r="F28" i="2"/>
  <c r="E28" i="2"/>
  <c r="M27" i="2"/>
  <c r="K27" i="2"/>
  <c r="J27" i="2"/>
  <c r="I27" i="2"/>
  <c r="H27" i="2"/>
  <c r="G27" i="2"/>
  <c r="F27" i="2"/>
  <c r="E27" i="2"/>
  <c r="M26" i="2"/>
  <c r="K26" i="2"/>
  <c r="J26" i="2"/>
  <c r="I26" i="2"/>
  <c r="H26" i="2"/>
  <c r="G26" i="2"/>
  <c r="F26" i="2"/>
  <c r="E26" i="2"/>
  <c r="M25" i="2"/>
  <c r="K25" i="2"/>
  <c r="J25" i="2"/>
  <c r="I25" i="2"/>
  <c r="H25" i="2"/>
  <c r="G25" i="2"/>
  <c r="F25" i="2"/>
  <c r="E25" i="2"/>
  <c r="M24" i="2"/>
  <c r="K24" i="2"/>
  <c r="J24" i="2"/>
  <c r="I24" i="2"/>
  <c r="H24" i="2"/>
  <c r="G24" i="2"/>
  <c r="F24" i="2"/>
  <c r="E24" i="2"/>
  <c r="M23" i="2"/>
  <c r="K23" i="2"/>
  <c r="J23" i="2"/>
  <c r="I23" i="2"/>
  <c r="H23" i="2"/>
  <c r="G23" i="2"/>
  <c r="F23" i="2"/>
  <c r="E23" i="2"/>
  <c r="M22" i="2"/>
  <c r="J22" i="2"/>
  <c r="I22" i="2"/>
  <c r="H22" i="2"/>
  <c r="G22" i="2"/>
  <c r="F22" i="2"/>
  <c r="E22" i="2"/>
  <c r="M21" i="2"/>
  <c r="K21" i="2"/>
  <c r="J21" i="2"/>
  <c r="I21" i="2"/>
  <c r="H21" i="2"/>
  <c r="G21" i="2"/>
  <c r="F21" i="2"/>
  <c r="E21" i="2"/>
  <c r="M19" i="2"/>
  <c r="K19" i="2"/>
  <c r="J19" i="2"/>
  <c r="I19" i="2"/>
  <c r="H19" i="2"/>
  <c r="G19" i="2"/>
  <c r="F19" i="2"/>
  <c r="E19" i="2"/>
  <c r="M18" i="2"/>
  <c r="K18" i="2"/>
  <c r="J18" i="2"/>
  <c r="I18" i="2"/>
  <c r="H18" i="2"/>
  <c r="G18" i="2"/>
  <c r="F18" i="2"/>
  <c r="E18" i="2"/>
  <c r="M17" i="2"/>
  <c r="L17" i="2"/>
  <c r="K17" i="2"/>
  <c r="I17" i="2"/>
  <c r="H17" i="2"/>
  <c r="G17" i="2"/>
  <c r="F17" i="2"/>
  <c r="E17" i="2"/>
  <c r="M16" i="2"/>
  <c r="K16" i="2"/>
  <c r="J16" i="2"/>
  <c r="I16" i="2"/>
  <c r="H16" i="2"/>
  <c r="G16" i="2"/>
  <c r="F16" i="2"/>
  <c r="E16" i="2"/>
  <c r="M15" i="2"/>
  <c r="K15" i="2"/>
  <c r="J15" i="2"/>
  <c r="I15" i="2"/>
  <c r="H15" i="2"/>
  <c r="G15" i="2"/>
  <c r="F15" i="2"/>
  <c r="E15" i="2"/>
  <c r="M14" i="2"/>
  <c r="K14" i="2"/>
  <c r="J14" i="2"/>
  <c r="I14" i="2"/>
  <c r="H14" i="2"/>
  <c r="G14" i="2"/>
  <c r="F14" i="2"/>
  <c r="E14" i="2"/>
  <c r="M13" i="2"/>
  <c r="L13" i="2"/>
  <c r="K13" i="2"/>
  <c r="I13" i="2"/>
  <c r="H13" i="2"/>
  <c r="G13" i="2"/>
  <c r="F13" i="2"/>
  <c r="E13" i="2"/>
  <c r="M12" i="2"/>
  <c r="K12" i="2"/>
  <c r="J12" i="2"/>
  <c r="I12" i="2"/>
  <c r="H12" i="2"/>
  <c r="G12" i="2"/>
  <c r="F12" i="2"/>
  <c r="E12" i="2"/>
  <c r="I57" i="1"/>
  <c r="H57" i="1"/>
  <c r="G57" i="1"/>
  <c r="F57" i="1"/>
  <c r="E57" i="1"/>
  <c r="C57" i="1"/>
  <c r="M56" i="1"/>
  <c r="K56" i="1"/>
  <c r="I56" i="1"/>
  <c r="H56" i="1"/>
  <c r="G56" i="1"/>
  <c r="F56" i="1"/>
  <c r="E56" i="1"/>
  <c r="M55" i="1"/>
  <c r="K55" i="1"/>
  <c r="I55" i="1"/>
  <c r="H55" i="1"/>
  <c r="G55" i="1"/>
  <c r="F55" i="1"/>
  <c r="E55" i="1"/>
  <c r="C55" i="1"/>
  <c r="M54" i="1"/>
  <c r="K54" i="1"/>
  <c r="I54" i="1"/>
  <c r="H54" i="1"/>
  <c r="G54" i="1"/>
  <c r="F54" i="1"/>
  <c r="E54" i="1"/>
  <c r="M50" i="1"/>
  <c r="K50" i="1"/>
  <c r="I50" i="1"/>
  <c r="H50" i="1"/>
  <c r="G50" i="1"/>
  <c r="F50" i="1"/>
  <c r="E50" i="1"/>
  <c r="K46" i="1"/>
  <c r="I46" i="1"/>
  <c r="H46" i="1"/>
  <c r="G46" i="1"/>
  <c r="F46" i="1"/>
  <c r="E46" i="1"/>
  <c r="M42" i="1"/>
  <c r="K42" i="1"/>
  <c r="I42" i="1"/>
  <c r="H42" i="1"/>
  <c r="G42" i="1"/>
  <c r="F42" i="1"/>
  <c r="E42" i="1"/>
  <c r="M41" i="1"/>
  <c r="L41" i="1"/>
  <c r="K41" i="1"/>
  <c r="I41" i="1"/>
  <c r="H41" i="1"/>
  <c r="G41" i="1"/>
  <c r="F41" i="1"/>
  <c r="E41" i="1"/>
  <c r="M40" i="1"/>
  <c r="K40" i="1"/>
  <c r="I40" i="1"/>
  <c r="H40" i="1"/>
  <c r="G40" i="1"/>
  <c r="F40" i="1"/>
  <c r="E40" i="1"/>
  <c r="M39" i="1"/>
  <c r="K39" i="1"/>
  <c r="I39" i="1"/>
  <c r="H39" i="1"/>
  <c r="G39" i="1"/>
  <c r="F39" i="1"/>
  <c r="E39" i="1"/>
  <c r="M38" i="1"/>
  <c r="K38" i="1"/>
  <c r="I38" i="1"/>
  <c r="H38" i="1"/>
  <c r="G38" i="1"/>
  <c r="F38" i="1"/>
  <c r="E38" i="1"/>
  <c r="K37" i="1"/>
  <c r="I37" i="1"/>
  <c r="H37" i="1"/>
  <c r="G37" i="1"/>
  <c r="F37" i="1"/>
  <c r="E37" i="1"/>
  <c r="M36" i="1"/>
  <c r="K36" i="1"/>
  <c r="I36" i="1"/>
  <c r="H36" i="1"/>
  <c r="G36" i="1"/>
  <c r="F36" i="1"/>
  <c r="E36" i="1"/>
  <c r="M35" i="1"/>
  <c r="K35" i="1"/>
  <c r="I35" i="1"/>
  <c r="H35" i="1"/>
  <c r="G35" i="1"/>
  <c r="F35" i="1"/>
  <c r="E35" i="1"/>
  <c r="K34" i="1"/>
  <c r="I34" i="1"/>
  <c r="H34" i="1"/>
  <c r="G34" i="1"/>
  <c r="F34" i="1"/>
  <c r="E34" i="1"/>
  <c r="I32" i="1"/>
  <c r="H32" i="1"/>
  <c r="G32" i="1"/>
  <c r="F32" i="1"/>
  <c r="E32" i="1"/>
  <c r="I28" i="1"/>
  <c r="H28" i="1"/>
  <c r="G28" i="1"/>
  <c r="F28" i="1"/>
  <c r="E28" i="1"/>
  <c r="K24" i="1"/>
  <c r="I24" i="1"/>
  <c r="H24" i="1"/>
  <c r="G24" i="1"/>
  <c r="F24" i="1"/>
  <c r="E24" i="1"/>
  <c r="I20" i="1"/>
  <c r="H20" i="1"/>
  <c r="G20" i="1"/>
  <c r="F20" i="1"/>
  <c r="E20" i="1"/>
  <c r="K19" i="1"/>
  <c r="I19" i="1"/>
  <c r="H19" i="1"/>
  <c r="G19" i="1"/>
  <c r="F19" i="1"/>
  <c r="E19" i="1"/>
  <c r="C19" i="1"/>
  <c r="I18" i="1"/>
  <c r="H18" i="1"/>
  <c r="G18" i="1"/>
  <c r="F18" i="1"/>
  <c r="E18" i="1"/>
  <c r="C18" i="1"/>
  <c r="K17" i="1"/>
  <c r="I17" i="1"/>
  <c r="H17" i="1"/>
  <c r="G17" i="1"/>
  <c r="F17" i="1"/>
  <c r="E17" i="1"/>
  <c r="K16" i="1"/>
  <c r="I16" i="1"/>
  <c r="H16" i="1"/>
  <c r="G16" i="1"/>
  <c r="F16" i="1"/>
  <c r="E16" i="1"/>
  <c r="K15" i="1"/>
  <c r="I15" i="1"/>
  <c r="H15" i="1"/>
  <c r="G15" i="1"/>
  <c r="F15" i="1"/>
  <c r="E15" i="1"/>
  <c r="I14" i="1"/>
  <c r="H14" i="1"/>
  <c r="G14" i="1"/>
  <c r="F14" i="1"/>
  <c r="E14" i="1"/>
  <c r="K13" i="1"/>
  <c r="I13" i="1"/>
  <c r="H13" i="1"/>
  <c r="G13" i="1"/>
  <c r="F13" i="1"/>
  <c r="E13" i="1"/>
  <c r="J12" i="1"/>
  <c r="I12" i="1"/>
  <c r="H12" i="1"/>
  <c r="G12" i="1"/>
  <c r="F12" i="1"/>
  <c r="E12" i="1"/>
  <c r="K34" i="20" l="1"/>
  <c r="T33" i="27"/>
  <c r="K18" i="8"/>
  <c r="K17" i="8"/>
  <c r="C18" i="8"/>
  <c r="C17" i="8"/>
  <c r="L12" i="9"/>
  <c r="K20" i="10"/>
  <c r="K29" i="20"/>
  <c r="L25" i="9"/>
  <c r="L24" i="9"/>
  <c r="C25" i="9"/>
  <c r="C24" i="9"/>
  <c r="O34" i="5"/>
  <c r="Q30" i="5"/>
  <c r="Q59" i="5"/>
  <c r="Q52" i="5"/>
  <c r="Q33" i="5"/>
  <c r="Q26" i="5"/>
  <c r="Q58" i="5"/>
  <c r="Q48" i="5"/>
  <c r="Q32" i="5"/>
  <c r="Q22" i="5"/>
  <c r="Q60" i="5"/>
  <c r="Q56" i="5"/>
  <c r="K15" i="4"/>
  <c r="K19" i="4"/>
  <c r="K41" i="25"/>
  <c r="K40" i="25"/>
  <c r="K39" i="25"/>
  <c r="K14" i="10"/>
  <c r="K13" i="10"/>
  <c r="K38" i="25"/>
  <c r="L18" i="2"/>
  <c r="L22" i="2"/>
  <c r="L26" i="2"/>
  <c r="J13" i="2"/>
  <c r="J13" i="24"/>
  <c r="J17" i="2"/>
  <c r="L21" i="2"/>
  <c r="L15" i="2"/>
  <c r="L25" i="2"/>
  <c r="L12" i="2"/>
  <c r="J12" i="24"/>
  <c r="L16" i="2"/>
  <c r="L28" i="2"/>
  <c r="L24" i="2"/>
  <c r="L19" i="2"/>
  <c r="L23" i="2"/>
  <c r="L27" i="2"/>
  <c r="L14" i="2"/>
  <c r="J14" i="24"/>
  <c r="C28" i="2"/>
  <c r="C12" i="2"/>
  <c r="C12" i="24"/>
  <c r="C16" i="2"/>
  <c r="C21" i="2"/>
  <c r="C25" i="2"/>
  <c r="C13" i="2"/>
  <c r="C13" i="24"/>
  <c r="C17" i="2"/>
  <c r="C22" i="2"/>
  <c r="C26" i="2"/>
  <c r="C14" i="2"/>
  <c r="C14" i="24"/>
  <c r="C18" i="2"/>
  <c r="C23" i="2"/>
  <c r="C27" i="2"/>
  <c r="C15" i="2"/>
  <c r="C19" i="2"/>
  <c r="Q17" i="5"/>
  <c r="Q34" i="5"/>
  <c r="Q24" i="5"/>
  <c r="C38" i="1"/>
  <c r="L32" i="1"/>
  <c r="L28" i="1"/>
  <c r="L35" i="1"/>
  <c r="L17" i="1"/>
  <c r="C34" i="1"/>
  <c r="K26" i="10"/>
  <c r="C35" i="1"/>
  <c r="C39" i="1"/>
  <c r="C46" i="1"/>
  <c r="L24" i="1"/>
  <c r="L38" i="1"/>
  <c r="L34" i="1"/>
  <c r="C14" i="1"/>
  <c r="C28" i="1"/>
  <c r="C32" i="1"/>
  <c r="L42" i="1"/>
  <c r="L16" i="1"/>
  <c r="C36" i="1"/>
  <c r="C40" i="1"/>
  <c r="C50" i="1"/>
  <c r="C54" i="1"/>
  <c r="L57" i="1"/>
  <c r="L20" i="1"/>
  <c r="L37" i="1"/>
  <c r="L56" i="1"/>
  <c r="L19" i="1"/>
  <c r="L15" i="1"/>
  <c r="C56" i="1"/>
  <c r="L55" i="1"/>
  <c r="L40" i="1"/>
  <c r="L36" i="1"/>
  <c r="C42" i="1"/>
  <c r="L54" i="1"/>
  <c r="L50" i="1"/>
  <c r="L18" i="1"/>
  <c r="L14" i="1"/>
  <c r="L17" i="3"/>
  <c r="L24" i="3"/>
  <c r="L13" i="3"/>
  <c r="M17" i="7"/>
  <c r="J20" i="10"/>
  <c r="K20" i="1"/>
  <c r="J34" i="4"/>
  <c r="P45" i="5"/>
  <c r="K22" i="9"/>
  <c r="K57" i="1"/>
  <c r="K36" i="3"/>
  <c r="P58" i="5"/>
  <c r="J38" i="4"/>
  <c r="K28" i="2"/>
  <c r="K40" i="3"/>
  <c r="P41" i="5"/>
  <c r="E11" i="13"/>
  <c r="K16" i="8"/>
  <c r="N51" i="14"/>
  <c r="J21" i="10"/>
  <c r="K28" i="1"/>
  <c r="K14" i="9"/>
  <c r="K32" i="1"/>
  <c r="K18" i="1"/>
  <c r="K34" i="3"/>
  <c r="K45" i="3"/>
  <c r="J12" i="8"/>
  <c r="K14" i="1"/>
  <c r="K22" i="2"/>
  <c r="P50" i="5"/>
  <c r="P60" i="5"/>
  <c r="P43" i="5"/>
  <c r="P39" i="5"/>
  <c r="J36" i="4"/>
  <c r="J40" i="4"/>
  <c r="X15" i="5"/>
  <c r="L16" i="6"/>
  <c r="K30" i="10"/>
  <c r="N24" i="7"/>
  <c r="C12" i="11"/>
  <c r="J13" i="17"/>
  <c r="L13" i="11"/>
  <c r="J12" i="17"/>
  <c r="L12" i="11"/>
  <c r="J68" i="16"/>
  <c r="H11" i="13"/>
  <c r="H31" i="13"/>
  <c r="I28" i="13"/>
  <c r="J28" i="13" s="1"/>
  <c r="I44" i="13"/>
  <c r="J44" i="13" s="1"/>
  <c r="H41" i="13"/>
  <c r="I36" i="13"/>
  <c r="J36" i="13" s="1"/>
  <c r="H47" i="13"/>
  <c r="H61" i="13"/>
  <c r="I14" i="13"/>
  <c r="J14" i="13" s="1"/>
  <c r="H39" i="13"/>
  <c r="H55" i="13"/>
  <c r="I22" i="13"/>
  <c r="J22" i="13" s="1"/>
  <c r="H49" i="13"/>
  <c r="H19" i="13"/>
  <c r="H53" i="13"/>
  <c r="H17" i="13"/>
  <c r="H27" i="13"/>
  <c r="I30" i="13"/>
  <c r="J30" i="13" s="1"/>
  <c r="I12" i="13"/>
  <c r="J12" i="13" s="1"/>
  <c r="H15" i="13"/>
  <c r="H25" i="13"/>
  <c r="H35" i="13"/>
  <c r="I38" i="13"/>
  <c r="J38" i="13" s="1"/>
  <c r="H59" i="13"/>
  <c r="I20" i="13"/>
  <c r="J20" i="13" s="1"/>
  <c r="H23" i="13"/>
  <c r="H33" i="13"/>
  <c r="H43" i="13"/>
  <c r="I46" i="13"/>
  <c r="J46" i="13" s="1"/>
  <c r="I62" i="13"/>
  <c r="J62" i="13" s="1"/>
  <c r="H51" i="13"/>
  <c r="I54" i="13"/>
  <c r="J54" i="13" s="1"/>
  <c r="H57" i="13"/>
  <c r="I60" i="13"/>
  <c r="J60" i="13" s="1"/>
  <c r="I52" i="13"/>
  <c r="J52" i="13" s="1"/>
  <c r="H16" i="13"/>
  <c r="H24" i="13"/>
  <c r="H32" i="13"/>
  <c r="H40" i="13"/>
  <c r="H48" i="13"/>
  <c r="H56" i="13"/>
  <c r="H13" i="13"/>
  <c r="H21" i="13"/>
  <c r="H29" i="13"/>
  <c r="H37" i="13"/>
  <c r="H45" i="13"/>
  <c r="H18" i="13"/>
  <c r="H26" i="13"/>
  <c r="H34" i="13"/>
  <c r="H42" i="13"/>
  <c r="H50" i="13"/>
  <c r="H58" i="13"/>
  <c r="H63" i="13"/>
  <c r="K21" i="10" l="1"/>
  <c r="K30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 xml:space="preserve">Тазитдинов Рамиль </author>
  </authors>
  <commentList>
    <comment ref="B10" authorId="0" shapeId="0" xr:uid="{00000000-0006-0000-0C00-000001000000}">
      <text>
        <r>
          <rPr>
            <sz val="10"/>
            <rFont val="Arial Cyr"/>
            <charset val="204"/>
          </rPr>
          <t>Добавьте в столбец  кодовые номера продукции РИДАН</t>
        </r>
      </text>
    </comment>
    <comment ref="D10" authorId="1" shapeId="0" xr:uid="{DE42E15E-2386-4DB2-8EE4-D7F080138E96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E10" authorId="1" shapeId="0" xr:uid="{8E339BBA-EB3F-427C-9E8E-2DFDB58E662C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F10" authorId="0" shapeId="0" xr:uid="{00000000-0006-0000-0C00-000002000000}">
      <text>
        <r>
          <rPr>
            <sz val="10"/>
            <rFont val="Arial Cyr"/>
            <charset val="204"/>
          </rPr>
          <t>Внесите нужное значение в колонку "Количество"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Тазитдинов Рамиль </author>
  </authors>
  <commentList>
    <comment ref="M11" authorId="0" shapeId="0" xr:uid="{BC3D2AA2-14ED-46F5-89F7-42EA1941C6D6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N11" authorId="0" shapeId="0" xr:uid="{BD2BC6EF-F4D8-49C0-AAFA-B03ECA22A539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M23" authorId="0" shapeId="0" xr:uid="{2DAAAD3D-5159-48F0-8DCA-12F540FA78BE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N23" authorId="0" shapeId="0" xr:uid="{FF5EDB85-62D7-4814-BC50-719041616D88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M29" authorId="0" shapeId="0" xr:uid="{63788107-2D47-4E46-8FEB-709EBD9D36CA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N29" authorId="0" shapeId="0" xr:uid="{5D981C72-8FEE-422D-9741-A3AF75194966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Тазитдинов Рамиль </author>
  </authors>
  <commentList>
    <comment ref="K11" authorId="0" shapeId="0" xr:uid="{DB499E99-C435-4E33-86DB-4B2FE1135379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L11" authorId="0" shapeId="0" xr:uid="{21663353-635E-4037-B14B-09F44AE46BBE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K34" authorId="0" shapeId="0" xr:uid="{EC766C97-3A85-489C-84C5-A650B3C76E6A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L34" authorId="0" shapeId="0" xr:uid="{A3AA3605-7653-4B14-9929-2A52C9A847E9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Тазитдинов Рамиль </author>
  </authors>
  <commentList>
    <comment ref="K11" authorId="0" shapeId="0" xr:uid="{27FFDDA3-482A-4DAF-96D4-239E457F352E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L11" authorId="0" shapeId="0" xr:uid="{58A899F9-23B2-4B6D-A0C9-26B4368A6537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K31" authorId="0" shapeId="0" xr:uid="{3671B2CF-F551-47BB-9A5E-2F39E391D572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L31" authorId="0" shapeId="0" xr:uid="{1BEA7FB1-2848-4D3E-B1AC-3DE9911D3314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Тазитдинов Рамиль </author>
  </authors>
  <commentList>
    <comment ref="J11" authorId="0" shapeId="0" xr:uid="{E035FEF7-7416-4BD2-9C12-6226DFA8ABDE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K11" authorId="0" shapeId="0" xr:uid="{5F38075B-8A92-425A-B689-1615F92471BA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J28" authorId="0" shapeId="0" xr:uid="{3CF8FAD9-CE3D-434D-A2B8-7C8347F8CBCD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K28" authorId="0" shapeId="0" xr:uid="{8227B020-B800-425C-AEA1-1403BEA3B903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J33" authorId="0" shapeId="0" xr:uid="{B4643035-4385-4BC2-8235-985E5C1EACD5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K33" authorId="0" shapeId="0" xr:uid="{8CF43E89-D053-4D98-BAC8-29D5D59063A0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J39" authorId="0" shapeId="0" xr:uid="{78EB7921-88C1-4289-B8AB-8391B4F5AFF8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K39" authorId="0" shapeId="0" xr:uid="{C17AE37D-F153-499E-AF0A-45CC5A21D63D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Тазитдинов Рамиль </author>
  </authors>
  <commentList>
    <comment ref="J11" authorId="0" shapeId="0" xr:uid="{55C3BFCE-9E2A-4004-9A8A-4934DA27A6B5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K11" authorId="0" shapeId="0" xr:uid="{EC58B370-8F04-484D-9743-ECD1CEE0AB6B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Тазитдинов Рамиль </author>
  </authors>
  <commentList>
    <comment ref="J11" authorId="0" shapeId="0" xr:uid="{B3D0B7E8-1333-478B-9FAF-58CA39DFDEC1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K11" authorId="0" shapeId="0" xr:uid="{FCBB25D9-8EE2-42E6-915A-FD5C53EE77E9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J23" authorId="0" shapeId="0" xr:uid="{ADFFF22B-B062-45CD-83DD-2A02382F2DC6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K23" authorId="0" shapeId="0" xr:uid="{1BD00BE0-E61C-4F42-BD27-CA66195C0A55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J29" authorId="0" shapeId="0" xr:uid="{AC252002-6C33-48B8-A4C4-E600D0CFA6FB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K29" authorId="0" shapeId="0" xr:uid="{70949F53-EEA1-46B3-87F4-30FA4DA42231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J37" authorId="0" shapeId="0" xr:uid="{832FB5B6-EC44-49D7-BA39-E24F2B2638D6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K37" authorId="0" shapeId="0" xr:uid="{6DEA51EB-B3A7-44F1-9C1E-DF034819E705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Тазитдинов Рамиль </author>
  </authors>
  <commentList>
    <comment ref="K11" authorId="0" shapeId="0" xr:uid="{6397045A-B40E-4CFB-B280-1EA6E509318C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L11" authorId="0" shapeId="0" xr:uid="{6F3D47CD-1C27-454C-9E1E-D1E73035A5E0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Тазитдинов Рамиль </author>
  </authors>
  <commentList>
    <comment ref="J11" authorId="0" shapeId="0" xr:uid="{E2E394EB-9DE7-4C0E-8B58-6092F2E736A9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K11" authorId="0" shapeId="0" xr:uid="{989B62CF-57D9-499E-9F20-D6E47DFC01D9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J37" authorId="0" shapeId="0" xr:uid="{4002EA7C-DD30-43B2-B5B5-6375AB9A0D9F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K37" authorId="0" shapeId="0" xr:uid="{FEAE1FF1-F054-4BE0-8830-239210E3BEDC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Тазитдинов Рамиль </author>
  </authors>
  <commentList>
    <comment ref="I11" authorId="0" shapeId="0" xr:uid="{343D70C4-274B-481E-A4BB-FB1A611754C6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J11" authorId="0" shapeId="0" xr:uid="{0BED17E4-AC2F-4B96-A424-4BA1B4E5AC2B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Тазитдинов Рамиль </author>
  </authors>
  <commentList>
    <comment ref="J11" authorId="0" shapeId="0" xr:uid="{C32B3BD8-C57C-4BF6-B9A2-81CD096DFE64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K11" authorId="0" shapeId="0" xr:uid="{A913BE50-280B-4864-9733-80A23D7240E6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Q11" authorId="0" shapeId="0" xr:uid="{AE8ABFB5-4475-463C-A8C1-4F35B4CB51CC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R11" authorId="0" shapeId="0" xr:uid="{5EE93003-50A7-42CD-BA24-B62DCCE04BE4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Тазитдинов Рамиль </author>
  </authors>
  <commentList>
    <comment ref="S12" authorId="0" shapeId="0" xr:uid="{F785F25D-C233-4949-AFA3-0CB0E63C07F4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T12" authorId="0" shapeId="0" xr:uid="{3B8C2B4D-F1ED-4A46-AB80-DA946EFF6CFF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S32" authorId="0" shapeId="0" xr:uid="{A88224BF-0651-4151-A13D-6E7FB440A6DE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T32" authorId="0" shapeId="0" xr:uid="{C4F4078C-99CE-4BDE-AAD9-EFD873EE061C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Тазитдинов Рамиль </author>
  </authors>
  <commentList>
    <comment ref="I11" authorId="0" shapeId="0" xr:uid="{1F3DB2E9-3BDC-40CC-9F48-1A7E6AED76DB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J11" authorId="0" shapeId="0" xr:uid="{7168C623-93AF-4693-BDB5-E6D017C133CD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Тазитдинов Рамиль </author>
  </authors>
  <commentList>
    <comment ref="I11" authorId="0" shapeId="0" xr:uid="{E62CA146-5272-4FB3-A255-26BFFE63C29C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J11" authorId="0" shapeId="0" xr:uid="{426B4224-0571-4BEC-85E0-0AE5EA41D3FA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Тазитдинов Рамиль </author>
  </authors>
  <commentList>
    <comment ref="K11" authorId="0" shapeId="0" xr:uid="{2953DA28-DCEA-4863-9736-04416389AE4C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L11" authorId="0" shapeId="0" xr:uid="{C21EC8A8-6274-43AA-BBBA-577926790F9D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Тазитдинов Рамиль </author>
  </authors>
  <commentList>
    <comment ref="J5" authorId="0" shapeId="0" xr:uid="{1F5589E6-BD6D-4178-8405-D2794AF0DAFB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K5" authorId="0" shapeId="0" xr:uid="{917AA044-3F71-488E-9DDC-36D3931FB604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J50" authorId="0" shapeId="0" xr:uid="{4178BCE1-C5D2-4E8E-83C8-E52A231E5115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K50" authorId="0" shapeId="0" xr:uid="{8A20874C-BDC0-4907-AC19-4AE59703AF03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J64" authorId="0" shapeId="0" xr:uid="{E247278D-D77C-43FF-82BC-97F20BBDE802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K64" authorId="0" shapeId="0" xr:uid="{80A44344-B8E8-4E5B-ACB2-6F75C63116C3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1" authorId="0" shapeId="0" xr:uid="{00000000-0006-0000-0D00-000001000000}">
      <text>
        <r>
          <rPr>
            <sz val="10"/>
            <rFont val="Arial Cyr"/>
            <charset val="204"/>
          </rPr>
          <t>[Цепочка примечаний]
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    Типоразмер</t>
        </r>
      </text>
    </comment>
    <comment ref="H1" authorId="0" shapeId="0" xr:uid="{00000000-0006-0000-0D00-000002000000}">
      <text>
        <r>
          <rPr>
            <sz val="10"/>
            <rFont val="Arial Cyr"/>
            <charset val="204"/>
          </rPr>
          <t>[Цепочка примечаний]
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    МРД - максимальное рабочее давление</t>
        </r>
      </text>
    </comment>
    <comment ref="H19" authorId="0" shapeId="0" xr:uid="{9F9DE096-CA04-437B-A62F-928A515545B6}">
      <text>
        <r>
          <rPr>
            <sz val="10"/>
            <rFont val="Arial Cyr"/>
            <charset val="204"/>
          </rPr>
          <t>[Цепочка примечаний]
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    28 - R717 (аммиак)
30 - ГФУ и ГХФУ хладагенты</t>
        </r>
      </text>
    </comment>
    <comment ref="H35" authorId="0" shapeId="0" xr:uid="{3E49FACA-A8A0-4F16-8758-DAEF06BE5535}">
      <text>
        <r>
          <rPr>
            <sz val="10"/>
            <rFont val="Arial Cyr"/>
            <charset val="204"/>
          </rPr>
          <t>[Цепочка примечаний]
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    28 - R717 (аммиак)
30 - ГФУ и ГХФУ хладагенты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Тазитдинов Рамиль </author>
  </authors>
  <commentList>
    <comment ref="K11" authorId="0" shapeId="0" xr:uid="{BC626BDC-C917-4A4B-B518-B7F5EB613B35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L11" authorId="0" shapeId="0" xr:uid="{479958E9-6FBF-449C-A13A-88DE0F373000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Тазитдинов Рамиль </author>
  </authors>
  <commentList>
    <comment ref="K11" authorId="0" shapeId="0" xr:uid="{D90F3DF8-BAF3-4298-8908-73A8667E8A14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L11" authorId="0" shapeId="0" xr:uid="{E3030300-4015-49E8-804D-7A36B63E577B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Тазитдинов Рамиль </author>
  </authors>
  <commentList>
    <comment ref="K11" authorId="0" shapeId="0" xr:uid="{1AB3123B-BEDE-4156-A99F-E26D55FD1054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L11" authorId="0" shapeId="0" xr:uid="{6D948914-0DC2-47E8-99A7-0C843144943C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K46" authorId="0" shapeId="0" xr:uid="{D277300E-4099-4F47-8C7C-46C7FFB06BD5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L46" authorId="0" shapeId="0" xr:uid="{1C3FD626-8B0C-46BC-A23A-58E87FF1FA28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Тазитдинов Рамиль </author>
  </authors>
  <commentList>
    <comment ref="K11" authorId="0" shapeId="0" xr:uid="{36D5109D-4CEC-46B1-8C36-0B1BB6EC63FC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L11" authorId="0" shapeId="0" xr:uid="{3385954A-C49C-4EA1-8A55-0606DCAD3026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K56" authorId="0" shapeId="0" xr:uid="{280AA0C8-D8BD-44D3-926E-648DFD58C7BB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L56" authorId="0" shapeId="0" xr:uid="{5738C682-624F-4022-8245-19F4FFF2142B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Тазитдинов Рамиль </author>
  </authors>
  <commentList>
    <comment ref="J11" authorId="0" shapeId="0" xr:uid="{7952001B-CC6C-4118-ACEE-A1C3CF25724D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K11" authorId="0" shapeId="0" xr:uid="{28F4306C-D9E1-4D46-8494-383D2F2ED82C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J71" authorId="0" shapeId="0" xr:uid="{261E1B61-D0EC-49AF-B50E-45A83B740706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K71" authorId="0" shapeId="0" xr:uid="{54C41C22-2803-4541-852B-51E243CE3943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Тазитдинов Рамиль </author>
  </authors>
  <commentList>
    <comment ref="P11" authorId="0" shapeId="0" xr:uid="{010C0F4A-373F-4054-8546-CF4405EC4DC8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Q11" authorId="0" shapeId="0" xr:uid="{01BD1481-95DD-4993-8416-A4D1B50C6C95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X11" authorId="0" shapeId="0" xr:uid="{8C81876F-FE7C-47E7-89ED-EB440B502E21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Y11" authorId="0" shapeId="0" xr:uid="{2554C128-B19C-4AC0-8BA8-9BEAE86D8C1A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P65" authorId="0" shapeId="0" xr:uid="{DF0541F3-361D-4D4B-98A7-026D76B739D1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Q65" authorId="0" shapeId="0" xr:uid="{E2A44EAB-2787-4AA5-BA62-6F9A3D95B2BC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Тазитдинов Рамиль </author>
  </authors>
  <commentList>
    <comment ref="L11" authorId="0" shapeId="0" xr:uid="{C0033836-2848-4E80-A3CC-1BA639170E0D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  <comment ref="M11" authorId="0" shapeId="0" xr:uid="{A96C7A86-BF89-405A-B838-6C092445E050}">
      <text>
        <r>
          <rPr>
            <b/>
            <sz val="9"/>
            <color indexed="81"/>
            <rFont val="Tahoma"/>
            <family val="2"/>
          </rPr>
          <t>«1 у.е = 1 Евро ЦБ + 5% на день оплаты»</t>
        </r>
      </text>
    </comment>
  </commentList>
</comments>
</file>

<file path=xl/sharedStrings.xml><?xml version="1.0" encoding="utf-8"?>
<sst xmlns="http://schemas.openxmlformats.org/spreadsheetml/2006/main" count="8110" uniqueCount="1883">
  <si>
    <t xml:space="preserve">Ручные запорные клапаны </t>
  </si>
  <si>
    <t>Запорные клапаны типа SVA предназначены для полного перекрытия потока рабочей среды, движущейся по трубопроводу. Клапаны выпускаются в угловом и прямоточном исполнении и поставляются в комплекте с колпачком и маховиком.
Клапаны удовлетворяют всем требованиям, предъявляемым к запорному оборудованию для промышленных холодильных установок.</t>
  </si>
  <si>
    <t>●</t>
  </si>
  <si>
    <t xml:space="preserve"> - поддерживается на складе в достаточном количестве </t>
  </si>
  <si>
    <t>◑</t>
  </si>
  <si>
    <t xml:space="preserve"> - поддерживается на складе в ограниченном количестве </t>
  </si>
  <si>
    <t>○</t>
  </si>
  <si>
    <t xml:space="preserve"> - не поддерживается на складе. Под заказ</t>
  </si>
  <si>
    <t>Прямые запорные клапаны</t>
  </si>
  <si>
    <t>Кодовый номер</t>
  </si>
  <si>
    <t>Тип</t>
  </si>
  <si>
    <t xml:space="preserve">Исполнение </t>
  </si>
  <si>
    <t>Присоединение</t>
  </si>
  <si>
    <t>DN</t>
  </si>
  <si>
    <t>Рабочая среда</t>
  </si>
  <si>
    <t>МРД, 
бар изб.</t>
  </si>
  <si>
    <t>Пропускная
способность
(Kv), м3/ч</t>
  </si>
  <si>
    <t>Группа скидок</t>
  </si>
  <si>
    <t>Цена без НДС, уе</t>
  </si>
  <si>
    <t>Цена с НДС, уе</t>
  </si>
  <si>
    <t>Склад</t>
  </si>
  <si>
    <t>148B1015R</t>
  </si>
  <si>
    <t>Прямой</t>
  </si>
  <si>
    <t>148B1020R</t>
  </si>
  <si>
    <t>148B1025R</t>
  </si>
  <si>
    <t>148B1032R</t>
  </si>
  <si>
    <t>148B1040R</t>
  </si>
  <si>
    <t>148B1050R</t>
  </si>
  <si>
    <t>148B1065R</t>
  </si>
  <si>
    <t>148B1080R</t>
  </si>
  <si>
    <t>148B1100R</t>
  </si>
  <si>
    <t>148B1125R</t>
  </si>
  <si>
    <t>148B1150R</t>
  </si>
  <si>
    <t>148C1100R</t>
  </si>
  <si>
    <t>148C1125R</t>
  </si>
  <si>
    <t>148C1150R</t>
  </si>
  <si>
    <t>148C1200R</t>
  </si>
  <si>
    <t>Угловые запорные клапаны</t>
  </si>
  <si>
    <t>148B2015R</t>
  </si>
  <si>
    <t>Угловой</t>
  </si>
  <si>
    <t>U6 PL40R</t>
  </si>
  <si>
    <t>148B2020R</t>
  </si>
  <si>
    <t>148B2025R</t>
  </si>
  <si>
    <t>148B2032R</t>
  </si>
  <si>
    <t>148B2040R</t>
  </si>
  <si>
    <t>148B2050R</t>
  </si>
  <si>
    <t>148B2065R</t>
  </si>
  <si>
    <t>148B2080R</t>
  </si>
  <si>
    <t>148B2100R</t>
  </si>
  <si>
    <t>148B2125R</t>
  </si>
  <si>
    <t>148B2150R</t>
  </si>
  <si>
    <t>148C2100R</t>
  </si>
  <si>
    <t>148C2125R</t>
  </si>
  <si>
    <t>148C2150R</t>
  </si>
  <si>
    <t>148C2200R</t>
  </si>
  <si>
    <t>148C2250R</t>
  </si>
  <si>
    <t>148C2300R</t>
  </si>
  <si>
    <t>148C2350R</t>
  </si>
  <si>
    <t>Ручные регулирующие клапаны</t>
  </si>
  <si>
    <t>Ручные регулирующие клапаны типа REG предназначены для обеспечения качественного регулирования расхода рабочей среды. Клапаны выпускаются в угловом и прямоточном исполнении и поставляются в комплекте с колпачком и маховиком.
Клапаны удовлетворяют всем требованиям, предъявляемым к запорному оборудованию для промышленных холодильных установок.</t>
  </si>
  <si>
    <t>Прямые регулирующие клапаны</t>
  </si>
  <si>
    <t>148B3015R</t>
  </si>
  <si>
    <t>148B3020R</t>
  </si>
  <si>
    <t>148B3025R</t>
  </si>
  <si>
    <t>148B3032R</t>
  </si>
  <si>
    <t>148B3040R</t>
  </si>
  <si>
    <t>148B3050R</t>
  </si>
  <si>
    <t>148B3065R</t>
  </si>
  <si>
    <t>148B3080R</t>
  </si>
  <si>
    <t>Угловые регулирующие клапаны</t>
  </si>
  <si>
    <t>148B4015R</t>
  </si>
  <si>
    <t>148B4020R</t>
  </si>
  <si>
    <t>148B4025R</t>
  </si>
  <si>
    <t>148B4032R</t>
  </si>
  <si>
    <t>148B4040R</t>
  </si>
  <si>
    <t>148B4050R</t>
  </si>
  <si>
    <t>148B4065R</t>
  </si>
  <si>
    <t>148B4080R</t>
  </si>
  <si>
    <t xml:space="preserve">Обратные клапаны </t>
  </si>
  <si>
    <t>Обратные клапаны типа CHV пропускают рабочую среду в одно направлении и предотвращают её движения в обратном. Клапаны выпускаются в угловом и прямоточном исполнении.
Клапаны удовлетворяют всем требованиям, предъявляемым к запорному оборудованию для промышленных холодильных установок.</t>
  </si>
  <si>
    <t>Прямые обратные клапаны</t>
  </si>
  <si>
    <t>МРД,
 бар изб.</t>
  </si>
  <si>
    <t>148B5015R</t>
  </si>
  <si>
    <t>148B5020R</t>
  </si>
  <si>
    <t>148B5025R</t>
  </si>
  <si>
    <t>148B5032R</t>
  </si>
  <si>
    <t>148B5040R</t>
  </si>
  <si>
    <t>148B5050R</t>
  </si>
  <si>
    <t>148B5065R</t>
  </si>
  <si>
    <t>148B5080R</t>
  </si>
  <si>
    <t>148B5100R</t>
  </si>
  <si>
    <t>148B5125R</t>
  </si>
  <si>
    <t>148B5150R</t>
  </si>
  <si>
    <t>148C5100R</t>
  </si>
  <si>
    <t>148C5125R</t>
  </si>
  <si>
    <t>148C5150R</t>
  </si>
  <si>
    <t>Угловые обратные клапаны</t>
  </si>
  <si>
    <t>148B6015R</t>
  </si>
  <si>
    <t>148B6020R</t>
  </si>
  <si>
    <t>148B6025R</t>
  </si>
  <si>
    <t>148B6032R</t>
  </si>
  <si>
    <t>148B6040R</t>
  </si>
  <si>
    <t>148B6050R</t>
  </si>
  <si>
    <t>148B6065R</t>
  </si>
  <si>
    <t>148B6080R</t>
  </si>
  <si>
    <t>148B6100R</t>
  </si>
  <si>
    <t>148B6125R</t>
  </si>
  <si>
    <t>148B6150R</t>
  </si>
  <si>
    <t>148C6100R</t>
  </si>
  <si>
    <t>148C6125R</t>
  </si>
  <si>
    <t>148C6150R</t>
  </si>
  <si>
    <t xml:space="preserve">Обратно-запорные клапаны </t>
  </si>
  <si>
    <t>Обратно-запорные клапаны типа SCA пропускают рабочую среду в одном направлении и предотвращают её движения в обратном. Клапаны выпускаются в угловом и прямоточном исполнении, имеют встроенную запорную функцию и поставляются в комплекте с колпачком и маховиком.
Клапаны удовлетворяют всем требованиям, предъявляемым к запорному оборудованию для промышленных холодильных установок.</t>
  </si>
  <si>
    <t>Прямые обратно-запорные клапаны</t>
  </si>
  <si>
    <t>148B7015R</t>
  </si>
  <si>
    <t>148B7020R</t>
  </si>
  <si>
    <t>148B7025R</t>
  </si>
  <si>
    <t>148B7032R</t>
  </si>
  <si>
    <t>148B7040R</t>
  </si>
  <si>
    <t>148B7050R</t>
  </si>
  <si>
    <t>148B7065R</t>
  </si>
  <si>
    <t>148B7080R</t>
  </si>
  <si>
    <t>148B7100R</t>
  </si>
  <si>
    <t>148B7125R</t>
  </si>
  <si>
    <t>148B7150R</t>
  </si>
  <si>
    <t>148C7100R</t>
  </si>
  <si>
    <t>148C7125R</t>
  </si>
  <si>
    <t>148C7150R</t>
  </si>
  <si>
    <t>Угловые обратно-запорные клапаны</t>
  </si>
  <si>
    <t>148B8015R</t>
  </si>
  <si>
    <t>148B8020R</t>
  </si>
  <si>
    <t xml:space="preserve"> -60…120</t>
  </si>
  <si>
    <t>148B8025R</t>
  </si>
  <si>
    <t>148B8032R</t>
  </si>
  <si>
    <t>148B8040R</t>
  </si>
  <si>
    <t>148B8050R</t>
  </si>
  <si>
    <t>148B8065R</t>
  </si>
  <si>
    <t>148B8080R</t>
  </si>
  <si>
    <t>148B8100R</t>
  </si>
  <si>
    <t>148B8125R</t>
  </si>
  <si>
    <t>148B8150R</t>
  </si>
  <si>
    <t>148C8100R</t>
  </si>
  <si>
    <t>148C8125R</t>
  </si>
  <si>
    <t>148C8150R</t>
  </si>
  <si>
    <t xml:space="preserve">Сетчатые фильтры </t>
  </si>
  <si>
    <t>Фильтрующие сетки</t>
  </si>
  <si>
    <t>Сетчатые фильтры типа FIA предназначены для очистки холодильной системы от различных механических объектов (частицы тяжелых металлов, грязи и ржавчины и т.д.).  Сетчатые фильтры уменьшают опасность повреждения холодильной установки и выхода из строя ее механизмов. Фильтры выпускаются в угловом и прямоточном исполнении и поставляются в комплекте с фильтрующей сеткой.</t>
  </si>
  <si>
    <t>Прямые сетчатые фильтры</t>
  </si>
  <si>
    <t>Пропускная способность с фильтрующей сеткой (Kv), м3/ч</t>
  </si>
  <si>
    <t>Фильтрующая сетка, мкм</t>
  </si>
  <si>
    <t>Совместимость с корпусом FIA</t>
  </si>
  <si>
    <t xml:space="preserve">Тип фильтрующей сетки, мкм </t>
  </si>
  <si>
    <t>148B9015R</t>
  </si>
  <si>
    <t>148H3122R</t>
  </si>
  <si>
    <t>148B9020R</t>
  </si>
  <si>
    <t>148H3124R</t>
  </si>
  <si>
    <t>148B9025R</t>
  </si>
  <si>
    <t>148H3126R</t>
  </si>
  <si>
    <t>148B9032R</t>
  </si>
  <si>
    <t>148H3128R</t>
  </si>
  <si>
    <t>148B9040R</t>
  </si>
  <si>
    <t>148H3123R</t>
  </si>
  <si>
    <t>148B9050R</t>
  </si>
  <si>
    <t>148H3125R</t>
  </si>
  <si>
    <t>148B9065R</t>
  </si>
  <si>
    <t>--</t>
  </si>
  <si>
    <t>148H3127R</t>
  </si>
  <si>
    <t>148B9080R</t>
  </si>
  <si>
    <t>148H3129R</t>
  </si>
  <si>
    <t>148B9100R</t>
  </si>
  <si>
    <t>148H3157R</t>
  </si>
  <si>
    <t>148B9125R</t>
  </si>
  <si>
    <t>148H3130R</t>
  </si>
  <si>
    <t>148B9150R</t>
  </si>
  <si>
    <t>148H3138R</t>
  </si>
  <si>
    <t>148C9100R</t>
  </si>
  <si>
    <t>148H3144R</t>
  </si>
  <si>
    <t>148C9125R</t>
  </si>
  <si>
    <t>148H3131R</t>
  </si>
  <si>
    <t>148C9150R</t>
  </si>
  <si>
    <t>148H3139R</t>
  </si>
  <si>
    <t>148C9200R</t>
  </si>
  <si>
    <t>148H3145R</t>
  </si>
  <si>
    <t>148C9250R</t>
  </si>
  <si>
    <t>148H3119R</t>
  </si>
  <si>
    <t>Угловые сетчатые фильтры</t>
  </si>
  <si>
    <t>148H3120R</t>
  </si>
  <si>
    <t>148B0015R</t>
  </si>
  <si>
    <t>148H3121R</t>
  </si>
  <si>
    <t>148B0020R</t>
  </si>
  <si>
    <t>148H3132R</t>
  </si>
  <si>
    <t>148B0025R</t>
  </si>
  <si>
    <t>148H3140R</t>
  </si>
  <si>
    <t>148B0032R</t>
  </si>
  <si>
    <t>148H3146R</t>
  </si>
  <si>
    <t>148B0040R</t>
  </si>
  <si>
    <t>148H3133R</t>
  </si>
  <si>
    <t>148B0050R</t>
  </si>
  <si>
    <t>148H3141R</t>
  </si>
  <si>
    <t>148B0065R</t>
  </si>
  <si>
    <t>148H3147R</t>
  </si>
  <si>
    <t>148B0080R</t>
  </si>
  <si>
    <t>148H3134R</t>
  </si>
  <si>
    <t>148B0100R</t>
  </si>
  <si>
    <t>148H3142R</t>
  </si>
  <si>
    <t>148B0125R</t>
  </si>
  <si>
    <t>148H3148R</t>
  </si>
  <si>
    <t>148B0150R</t>
  </si>
  <si>
    <t>148H3135R</t>
  </si>
  <si>
    <t>148C0100R</t>
  </si>
  <si>
    <t>148H3143R</t>
  </si>
  <si>
    <t>148C0125R</t>
  </si>
  <si>
    <t>148H3149R</t>
  </si>
  <si>
    <t>148C0150R</t>
  </si>
  <si>
    <t>148H3136R</t>
  </si>
  <si>
    <t>148C0200R</t>
  </si>
  <si>
    <t>148H3175R</t>
  </si>
  <si>
    <t>148C0250R</t>
  </si>
  <si>
    <t>Сервисные клапаны</t>
  </si>
  <si>
    <t>Клапаны запорные игольчатые типа SNV обладаю отличными гидравлическими характеристиками и предназначены для работы в качестве сервисных клапанов. 
Клапаны удовлетворяют всем требованиям, предъявляемым к запорному оборудованию для промышленных холодильных установок.</t>
  </si>
  <si>
    <t>Комплектация</t>
  </si>
  <si>
    <t xml:space="preserve">Вход </t>
  </si>
  <si>
    <t>Выход</t>
  </si>
  <si>
    <t>148B3740R</t>
  </si>
  <si>
    <t>G1/2”
(наруж. резьба)</t>
  </si>
  <si>
    <t>R717, R744 и фреоны</t>
  </si>
  <si>
    <t xml:space="preserve"> -50…150</t>
  </si>
  <si>
    <t xml:space="preserve">Мультипак </t>
  </si>
  <si>
    <t>148B3745R</t>
  </si>
  <si>
    <t>148B4568R</t>
  </si>
  <si>
    <t>FPT¼”
(внутр. резьба)</t>
  </si>
  <si>
    <t>148B3746R</t>
  </si>
  <si>
    <t>MPT¼"
(наруж. резьба)</t>
  </si>
  <si>
    <t xml:space="preserve">Комплектация мультипака </t>
  </si>
  <si>
    <t>5 штук</t>
  </si>
  <si>
    <t>Ниппель под сварку DN 10</t>
  </si>
  <si>
    <t>10 штук</t>
  </si>
  <si>
    <t xml:space="preserve">Уплотнение ниппеля </t>
  </si>
  <si>
    <t>Заглушка  MPT ¼"</t>
  </si>
  <si>
    <t>Уплотнение заглушки</t>
  </si>
  <si>
    <t>Заглушка  FPT ¼"</t>
  </si>
  <si>
    <t>Электромагнитные клапаны</t>
  </si>
  <si>
    <t>Шток ручного открытия</t>
  </si>
  <si>
    <t>Открывающий перепад, бар</t>
  </si>
  <si>
    <t>032F6214R</t>
  </si>
  <si>
    <t>Да</t>
  </si>
  <si>
    <t>032F6216R</t>
  </si>
  <si>
    <t>032F6221R</t>
  </si>
  <si>
    <t>032F6225R</t>
  </si>
  <si>
    <t>042H1126R</t>
  </si>
  <si>
    <t>Нет</t>
  </si>
  <si>
    <t>042H1128R</t>
  </si>
  <si>
    <t>042H1130R</t>
  </si>
  <si>
    <t>Клапаны поставляются в комплекте с ответными фланцами, включая болты и прокладочные уплотнения. Электромагнитная катушка заказывается отдельно</t>
  </si>
  <si>
    <t>Электромагнитная катушка</t>
  </si>
  <si>
    <t>Напряжение, B</t>
  </si>
  <si>
    <t>Частота, Гц</t>
  </si>
  <si>
    <t xml:space="preserve">Ток </t>
  </si>
  <si>
    <t>Мощность,
Вт</t>
  </si>
  <si>
    <t>Электрический
разъем</t>
  </si>
  <si>
    <t>018F6801R</t>
  </si>
  <si>
    <t>BE230AS</t>
  </si>
  <si>
    <t>Перем. Ток</t>
  </si>
  <si>
    <t>DIN 43560</t>
  </si>
  <si>
    <t>Двухступенчатые электромагнитные клапаны</t>
  </si>
  <si>
    <t xml:space="preserve">Двухступенчатые электромагнитные клапаны типа PMLX устанавливаются на линиях возврата влажного или сухого пара и предназначены для повышения безопасности и энергоэффективности холодильной системы при оттаивании горячими парами. </t>
  </si>
  <si>
    <t>027F4032R</t>
  </si>
  <si>
    <t>027F4040R</t>
  </si>
  <si>
    <t>027F4050R</t>
  </si>
  <si>
    <t>027F4065R</t>
  </si>
  <si>
    <t>027F4080R</t>
  </si>
  <si>
    <t>027F4100R</t>
  </si>
  <si>
    <t>28 бар  изб. - Максимальное рабочее давление при использовании с R717 (аммиак) в качестве рабочей среды.
30 бар  изб. - Максимальное рабочее давление при использовании с ГФУ и ГХФУ хладагентами в качестве рабочей среды.</t>
  </si>
  <si>
    <t xml:space="preserve">Комплектация </t>
  </si>
  <si>
    <t>Клапан PMLX</t>
  </si>
  <si>
    <t xml:space="preserve"> 1 шт.</t>
  </si>
  <si>
    <t>Электромагнитный пилотный клапан типа EVM-NC</t>
  </si>
  <si>
    <t>2 шт.</t>
  </si>
  <si>
    <t xml:space="preserve">Электромагнитная катушка типа BE230AS </t>
  </si>
  <si>
    <t>Штуцер под приварку</t>
  </si>
  <si>
    <t>1 шт.</t>
  </si>
  <si>
    <t>Ответный фланц, включая болты и прокладочные уплотнения (PMLX 32-100)</t>
  </si>
  <si>
    <t>027F3020R</t>
  </si>
  <si>
    <t>0,2 -0,3</t>
  </si>
  <si>
    <t>027F3025R</t>
  </si>
  <si>
    <t>027F3032R</t>
  </si>
  <si>
    <t>027F3040R</t>
  </si>
  <si>
    <t>027F3050R</t>
  </si>
  <si>
    <t>027F3065R</t>
  </si>
  <si>
    <t>027F3080R</t>
  </si>
  <si>
    <t>027F3100R</t>
  </si>
  <si>
    <t>Пилотные клапаны</t>
  </si>
  <si>
    <t>Пилотные клапаны устанавливаются на основные клапаны типа РМ или во внешнюю управляющую линию, используя корпус CVH. При этом во внешней управляющей линии они могут работать как независимые клапаны.</t>
  </si>
  <si>
    <t>Пилотный клапан для поддержания давления до себя</t>
  </si>
  <si>
    <t>Диапазон регулирования, бар</t>
  </si>
  <si>
    <t>027B0920R</t>
  </si>
  <si>
    <t>027B0921R</t>
  </si>
  <si>
    <t xml:space="preserve">Пилотный клапан для поддержания перепада давления </t>
  </si>
  <si>
    <t>027B0930R</t>
  </si>
  <si>
    <t>Пилотный клапан для поддержания давления после себя</t>
  </si>
  <si>
    <t>027B0940R</t>
  </si>
  <si>
    <t>027B1120R</t>
  </si>
  <si>
    <t>Корпус для пилотных клапанов</t>
  </si>
  <si>
    <t>027F1090R</t>
  </si>
  <si>
    <t>027F1091R</t>
  </si>
  <si>
    <t>027F1092R</t>
  </si>
  <si>
    <t>2412+183R</t>
  </si>
  <si>
    <t>2412+184R</t>
  </si>
  <si>
    <t>2412+185R</t>
  </si>
  <si>
    <t>2412+186R</t>
  </si>
  <si>
    <t>Регулятор температуры масла</t>
  </si>
  <si>
    <t>Регуляторы ORV — трехходовые промышленные клапаны, предназначенные для поддержания постоянной температуры масла в газовых компрессорах, путем смешивания потоков горячего и холодного масла</t>
  </si>
  <si>
    <t>Корпус регулятора температуры</t>
  </si>
  <si>
    <t>Рабочая температура, °С</t>
  </si>
  <si>
    <t>148H3399R</t>
  </si>
  <si>
    <t>148H3361R</t>
  </si>
  <si>
    <t>148H3402R</t>
  </si>
  <si>
    <t>148H3406R</t>
  </si>
  <si>
    <t>148H3409R</t>
  </si>
  <si>
    <t>148H3362R</t>
  </si>
  <si>
    <t>148H3463R</t>
  </si>
  <si>
    <t>ORV 25-50</t>
  </si>
  <si>
    <t xml:space="preserve"> -</t>
  </si>
  <si>
    <t>148H3469R</t>
  </si>
  <si>
    <t>148H3465R</t>
  </si>
  <si>
    <t>ORV 65-80</t>
  </si>
  <si>
    <t>148H3471R</t>
  </si>
  <si>
    <t xml:space="preserve">Прайс-лист </t>
  </si>
  <si>
    <t xml:space="preserve">  Промышленная холодильная арматура и компоненты РИДАН</t>
  </si>
  <si>
    <t>Калькулятор расчета стоимости</t>
  </si>
  <si>
    <t>Основные технические характеристики</t>
  </si>
  <si>
    <t>Для использования прайс-листа вставьте в столбец "А" (кодовый номер) перечень артикулов</t>
  </si>
  <si>
    <t>Для расчета стоимости перечня оборудования:</t>
  </si>
  <si>
    <t>1 - Укажите необходимое количество в столбец "Е" (кол-во)</t>
  </si>
  <si>
    <t>Подробные технические характеристики доступны в Каталоге (Скачать Каталог)</t>
  </si>
  <si>
    <t xml:space="preserve">2 - Укажите размер договорной скидки на группу товаров в ячейку "H7" </t>
  </si>
  <si>
    <t>3 - Укажите актуальный курс в ячейку  "I7" (курс)</t>
  </si>
  <si>
    <t xml:space="preserve">Задать технический вопрос на онлайн площадке Community  </t>
  </si>
  <si>
    <t>Размер скидки</t>
  </si>
  <si>
    <t xml:space="preserve">Курс </t>
  </si>
  <si>
    <t>Онлайн переподбор оборудования Данфосс на РИДАН</t>
  </si>
  <si>
    <t xml:space="preserve">Наименование </t>
  </si>
  <si>
    <t>Кол-во</t>
  </si>
  <si>
    <t>Сумма со скидкой без НДС, у.е</t>
  </si>
  <si>
    <t>Сумма со скидкой с НДС, у.е</t>
  </si>
  <si>
    <t>Сумма со скидкой с НДС, руб</t>
  </si>
  <si>
    <t>СКЛАД</t>
  </si>
  <si>
    <t>Присоединения</t>
  </si>
  <si>
    <t>Полное  наименование</t>
  </si>
  <si>
    <t>Тип 2</t>
  </si>
  <si>
    <t xml:space="preserve">Исполнение/
модификация </t>
  </si>
  <si>
    <t>МРД,
бар изб.</t>
  </si>
  <si>
    <t xml:space="preserve">Присоединение </t>
  </si>
  <si>
    <t>Описание</t>
  </si>
  <si>
    <t>Цена,  у.е.
без НДС</t>
  </si>
  <si>
    <t>Цена, у.е.
с НДС 20%</t>
  </si>
  <si>
    <t xml:space="preserve">Группа скидок </t>
  </si>
  <si>
    <t xml:space="preserve">Примечание </t>
  </si>
  <si>
    <t>Столбец1</t>
  </si>
  <si>
    <t>Электромагнитная катушка BE230AS</t>
  </si>
  <si>
    <t>Катушка BE230AS; 10 Вт; 220В; 50 Гц; перем. тока; DIN 43650</t>
  </si>
  <si>
    <t>Электромагнитный клапан</t>
  </si>
  <si>
    <t>Электромагнитный клапан EVRAT 10</t>
  </si>
  <si>
    <t>EVRAT 10</t>
  </si>
  <si>
    <t xml:space="preserve"> -45…105</t>
  </si>
  <si>
    <t>R717 и фреоны</t>
  </si>
  <si>
    <t>Фланец. Ответные фланцы под сварку DIN</t>
  </si>
  <si>
    <t>EVRAT 10  со штоком ручного открытия и ответными фланцами в комплекте; без катушки</t>
  </si>
  <si>
    <t>Электромагнитный клапан EVRAT 15</t>
  </si>
  <si>
    <t>EVRAT 15</t>
  </si>
  <si>
    <t>EVRAT 15  со штоком ручного открытия и ответными фланцами в комплекте; без катушки</t>
  </si>
  <si>
    <t>Электромагнитный клапан EVRA 20</t>
  </si>
  <si>
    <t>EVRA 20 с ответными фланцами в комплекте; без катушки</t>
  </si>
  <si>
    <t>Электромагнитный клапан EVRA 25</t>
  </si>
  <si>
    <t>EVRA 25 с ответными фланцами в комплекте; без катушки</t>
  </si>
  <si>
    <t>Электромагнитный клапан EVRA 32</t>
  </si>
  <si>
    <t>EVRA 32 с ответными фланцами в комплекте; без катушки</t>
  </si>
  <si>
    <t>Электромагнитный клапан EVRA 40</t>
  </si>
  <si>
    <t>EVRA 40 с ответными фланцами в комплекте; без катушки</t>
  </si>
  <si>
    <t>Электромагнитный клапан EVRA 50</t>
  </si>
  <si>
    <t>EVRA 50 с ответными фланцами в комплекте; без катушки</t>
  </si>
  <si>
    <t xml:space="preserve">Двухступенчатый электромагнитный клапан </t>
  </si>
  <si>
    <t>Двухступенчатый электромагнитный клапан PMLX 32</t>
  </si>
  <si>
    <t>PMLX</t>
  </si>
  <si>
    <t>28 / 30</t>
  </si>
  <si>
    <t xml:space="preserve"> -45…120</t>
  </si>
  <si>
    <t>Двухступенчатый электромагнитный клапан PMLX 40</t>
  </si>
  <si>
    <t>Двухступенчатый электромагнитный клапан</t>
  </si>
  <si>
    <t>Двухступенчатый электромагнитный клапан PMLX 50</t>
  </si>
  <si>
    <t>Двухступенчатый электромагнитный клапан PMLX 65</t>
  </si>
  <si>
    <t>Двухступенчатый электромагнитный клапан PMLX 80</t>
  </si>
  <si>
    <t>Двухступенчатый электромагнитный клапан PMLX 100</t>
  </si>
  <si>
    <t>Под сварку встык DIN</t>
  </si>
  <si>
    <t>PM</t>
  </si>
  <si>
    <t>PM-3 DN20 с ответными фланцами в комплекте</t>
  </si>
  <si>
    <t>PM-3 DN25 с ответными фланцами в комплекте</t>
  </si>
  <si>
    <t>PM-3 DN32 с ответными фланцами в комплекте</t>
  </si>
  <si>
    <t>PM-3 DN40 с ответными фланцами в комплекте</t>
  </si>
  <si>
    <t>PM-3 DN50 с ответными фланцами в комплекте</t>
  </si>
  <si>
    <t>PM-3 DN65 с ответными фланцами в комплекте</t>
  </si>
  <si>
    <t>PM-3 DN80 с ответными фланцами в комплекте</t>
  </si>
  <si>
    <t>PM-3 DN100 с ответными фланцами в комплекте</t>
  </si>
  <si>
    <t>Пилотный клапан (до себя)</t>
  </si>
  <si>
    <t xml:space="preserve">Пилотный клапан  CVP-L (-0,65 ÷ 10 бар) </t>
  </si>
  <si>
    <t>CVP</t>
  </si>
  <si>
    <t>CVP-L</t>
  </si>
  <si>
    <t xml:space="preserve"> -50…120</t>
  </si>
  <si>
    <t>Резьба M24х1,5</t>
  </si>
  <si>
    <t xml:space="preserve">CVP-L1; диапазон регулирования (-0,65 ÷ 7 бар) </t>
  </si>
  <si>
    <t xml:space="preserve">Пилотный клапан  CVP-M  (4  ÷ 25 бар) </t>
  </si>
  <si>
    <t xml:space="preserve">CVP-M </t>
  </si>
  <si>
    <t>4  ÷ 25</t>
  </si>
  <si>
    <t>CVP-M; диапазон регулирования (4  ÷ 25 бар)</t>
  </si>
  <si>
    <t>Пилотный клапан (перепада давления)</t>
  </si>
  <si>
    <t xml:space="preserve">Пилотный клапан  CVPP (0 ÷ 10 бар) </t>
  </si>
  <si>
    <t>CVPP</t>
  </si>
  <si>
    <t>0 ÷ 10</t>
  </si>
  <si>
    <t>CVPP; диапазон регулирования (0  ÷ 10 бар)</t>
  </si>
  <si>
    <t>Пилотный клапан (после себя)</t>
  </si>
  <si>
    <t>Пилотный клапан CVC  (0 ÷ 15  бар)</t>
  </si>
  <si>
    <t>CVC</t>
  </si>
  <si>
    <t>0  ÷ 15</t>
  </si>
  <si>
    <t>CVC; диапазон регулирования  (0,5  ÷ 7  бар)</t>
  </si>
  <si>
    <t>EVM</t>
  </si>
  <si>
    <t>EVM-NC</t>
  </si>
  <si>
    <t xml:space="preserve">EVM-NC; нормально закрытый </t>
  </si>
  <si>
    <t>Корпус для пилотных клапанов CVH 10</t>
  </si>
  <si>
    <t>CVH</t>
  </si>
  <si>
    <t xml:space="preserve">CVH с ответными фланцами в комплекте </t>
  </si>
  <si>
    <t>Корпус для пилотных клапанов CVH 15</t>
  </si>
  <si>
    <t>CVH с ответными фланцами в комплекте</t>
  </si>
  <si>
    <t>Корпус для пилотных клапанов CVH 20</t>
  </si>
  <si>
    <t xml:space="preserve">OFV </t>
  </si>
  <si>
    <t>OFV 20 D; диапазон регулирования (2 ÷ 8 бар); под сварку встык</t>
  </si>
  <si>
    <t>OFV 25 D; диапазон регулирования (2 ÷ 8 бар); под сварку встык</t>
  </si>
  <si>
    <t>OFV 32 D; диапазон регулирования (2 ÷ 8 бар); под сварку встык</t>
  </si>
  <si>
    <t>OFV 40 D; диапазон регулирования (2 ÷ 8 бар); под сварку встык</t>
  </si>
  <si>
    <t>Запорный клапан</t>
  </si>
  <si>
    <t>SVA</t>
  </si>
  <si>
    <t xml:space="preserve"> SVA15 D STR; колпачок и маховик в комплекте; под сварку встык</t>
  </si>
  <si>
    <t xml:space="preserve"> SVA 15 D ANG; колпачок и маховик в комплекте; под сварку встык</t>
  </si>
  <si>
    <t xml:space="preserve"> SVA 20 D STR; колпачок и маховик в комплекте; под сварку встык</t>
  </si>
  <si>
    <t xml:space="preserve"> SVA 20 D ANG; колпачок и маховик в комплекте; под сварку встык</t>
  </si>
  <si>
    <t xml:space="preserve"> SVA 25 D STR; колпачок и маховик в комплекте; под сварку встык</t>
  </si>
  <si>
    <t xml:space="preserve"> SVA 25 D ANG; колпачок и маховик в комплекте; под сварку встык</t>
  </si>
  <si>
    <t xml:space="preserve"> SVA 32 D STR; колпачок и маховик в комплекте; под сварку встык</t>
  </si>
  <si>
    <t xml:space="preserve"> SVA 32 D ANG; колпачок и маховик в комплекте; под сварку встык</t>
  </si>
  <si>
    <t xml:space="preserve"> SVA 40 D STR; колпачок и маховик в комплекте; под сварку встык</t>
  </si>
  <si>
    <t xml:space="preserve"> SVA 40 D ANG; колпачок и маховик в комплекте; под сварку встык</t>
  </si>
  <si>
    <t xml:space="preserve"> SVA 50 D STR; колпачок и маховик в комплекте; под сварку встык</t>
  </si>
  <si>
    <t xml:space="preserve"> SVA 50 D ANG; колпачок и маховик в комплекте; под сварку встык</t>
  </si>
  <si>
    <t xml:space="preserve"> SVA 65 D STR; колпачок и маховик в комплекте; под сварку встык</t>
  </si>
  <si>
    <t xml:space="preserve"> SVA 65 D ANG; колпачок и маховик в комплекте; под сварку встык</t>
  </si>
  <si>
    <t xml:space="preserve"> SVA 80 D STR; колпачок и маховик в комплекте; под сварку встык</t>
  </si>
  <si>
    <t xml:space="preserve"> SVA 80 D ANG; колпачок и маховик в комплекте; под сварку встык</t>
  </si>
  <si>
    <t xml:space="preserve"> SVA 100 D STR; колпачок и маховик в комплекте; под сварку встык</t>
  </si>
  <si>
    <t xml:space="preserve"> SVA 100 D ANG; колпачок и маховик в комплекте; под сварку встык</t>
  </si>
  <si>
    <t xml:space="preserve"> SVA 125 D STR; колпачок и маховик в комплекте; под сварку встык</t>
  </si>
  <si>
    <t xml:space="preserve"> SVA 125 D ANG; колпачок и маховик в комплекте; под сварку встык</t>
  </si>
  <si>
    <t xml:space="preserve"> SVA 150 D STR; колпачок и маховик в комплекте; под сварку встык</t>
  </si>
  <si>
    <t xml:space="preserve"> SVA 150 D ANG; колпачок и маховик в комплекте; под сварку встык</t>
  </si>
  <si>
    <t xml:space="preserve"> SVA 200 D STR; колпачок и маховик в комплекте; под сварку встык</t>
  </si>
  <si>
    <t xml:space="preserve"> SVA 200 D ANG; колпачок и маховик в комплекте; под сварку встык</t>
  </si>
  <si>
    <t xml:space="preserve"> SVA 250 D ANG; колпачок и маховик в комплекте; под сварку встык</t>
  </si>
  <si>
    <t xml:space="preserve"> SVA 300 D ANG; колпачок и маховик в комплекте; под сварку встык</t>
  </si>
  <si>
    <t>Ручной регулирующий клапан</t>
  </si>
  <si>
    <t>Прямой ручной регулирующий клапан  REG 15 D STR</t>
  </si>
  <si>
    <t xml:space="preserve">REG </t>
  </si>
  <si>
    <t>REG 15 D STR; колпачок и маховик в комплекте; под сварку встык</t>
  </si>
  <si>
    <t>Угловой ручной регулирующий клапан  REG 15 D ANG</t>
  </si>
  <si>
    <t>REG 15 D ANG; колпачок и маховик в комплекте; под сварку встык</t>
  </si>
  <si>
    <t>Прямой ручной регулирующий клапан  REG 20 D STR</t>
  </si>
  <si>
    <t>REG 20 D STR; колпачок и маховик в комплекте; под сварку встык</t>
  </si>
  <si>
    <t>Угловой ручной регулирующий клапан  REG 20 D ANG</t>
  </si>
  <si>
    <t>REG 20 D ANG; колпачок и маховик в комплекте; под сварку встык</t>
  </si>
  <si>
    <t>Прямой ручной регулирующий клапан  REG 25 D STR</t>
  </si>
  <si>
    <t>REG 25 D STR; колпачок и маховик в комплекте; под сварку встык</t>
  </si>
  <si>
    <t>Угловой ручной регулирующий клапан  REG 25 D ANG</t>
  </si>
  <si>
    <t>REG 25 D ANG; колпачок и маховик в комплекте; под сварку встык</t>
  </si>
  <si>
    <t>Прямой ручной регулирующий клапан  REG 32 D STR</t>
  </si>
  <si>
    <t>REG 32 D STR; колпачок и маховик в комплекте; под сварку встык</t>
  </si>
  <si>
    <t>Угловой ручной регулирующий клапан  REG 32 D ANG</t>
  </si>
  <si>
    <t>REG 32 D ANG; колпачок и маховик в комплекте; под сварку встык</t>
  </si>
  <si>
    <t>Прямой ручной регулирующий клапан  REG 40 D STR</t>
  </si>
  <si>
    <t>REG 40 D STR; колпачок и маховик в комплекте; под сварку встык</t>
  </si>
  <si>
    <t>Угловой ручной регулирующий клапан  REG 40 D ANG</t>
  </si>
  <si>
    <t>REG 40 D ANG; колпачок и маховик в комплекте; под сварку встык</t>
  </si>
  <si>
    <t>Прямой ручной регулирующий клапан  REG 50 D STR</t>
  </si>
  <si>
    <t>REG 50 D STR; колпачок и маховик в комплекте; под сварку встык</t>
  </si>
  <si>
    <t>Угловой ручной регулирующий клапан  REG 50 D ANG</t>
  </si>
  <si>
    <t>REG 50 D ANG; колпачок и маховик в комплекте; под сварку встык</t>
  </si>
  <si>
    <t>Прямой ручной регулирующий клапан  REG 65 D STR</t>
  </si>
  <si>
    <t>REG 65 D STR; колпачок и маховик в комплекте; под сварку встык</t>
  </si>
  <si>
    <t>Угловой ручной регулирующий клапан  REG 65 D ANG</t>
  </si>
  <si>
    <t>REG 65 D ANG; колпачок и маховик в комплекте; под сварку встык</t>
  </si>
  <si>
    <t>Прямой ручной регулирующий клапан  REG 80 D STR</t>
  </si>
  <si>
    <t>REG 80 D STR; колпачок и маховик в комплекте; под сварку встык</t>
  </si>
  <si>
    <t>Угловой ручной регулирующий клапан  REG 80 D ANG</t>
  </si>
  <si>
    <t>REG 80 D ANG; колпачок и маховик в комплекте; под сварку встык</t>
  </si>
  <si>
    <t>Обратный клапан</t>
  </si>
  <si>
    <t xml:space="preserve"> CHV</t>
  </si>
  <si>
    <t>CHV15 D STR; под сварку встык</t>
  </si>
  <si>
    <t>CHV15 D ANG; под сварку встык</t>
  </si>
  <si>
    <t>CHV20 D STR; под сварку встык</t>
  </si>
  <si>
    <t>CHV20 D ANG; под сварку встык</t>
  </si>
  <si>
    <t>CHV25 D STR ; под сварку встык</t>
  </si>
  <si>
    <t>CHV25D ANG; под сварку встык</t>
  </si>
  <si>
    <t>CHV32 D STR; под сварку встык</t>
  </si>
  <si>
    <t>CHV32 D ANG; под сварку встык</t>
  </si>
  <si>
    <t xml:space="preserve">CHV40 D STR; под сварку встык </t>
  </si>
  <si>
    <t xml:space="preserve">CHV40 D ANG; под сварку встык </t>
  </si>
  <si>
    <t>CHV50 D STR; под сварку встык</t>
  </si>
  <si>
    <t>CHV50 D ANG; под сварку встык</t>
  </si>
  <si>
    <t>CHV65 D STR; под сварку встык</t>
  </si>
  <si>
    <t>CHV65 D ANG; под сварку встык</t>
  </si>
  <si>
    <t>CHV80 D STR; под сварку встык</t>
  </si>
  <si>
    <t>CHV80 D ANG; под сварку встык</t>
  </si>
  <si>
    <t>CHV100 D STR</t>
  </si>
  <si>
    <t>CHV100 D ANG</t>
  </si>
  <si>
    <t>CHV125 D STR</t>
  </si>
  <si>
    <t xml:space="preserve">CHV125 D ANG </t>
  </si>
  <si>
    <t xml:space="preserve">CHV150 D STR </t>
  </si>
  <si>
    <t>CHV150 D ANG</t>
  </si>
  <si>
    <t>CHV100 D STR; под сварку встык</t>
  </si>
  <si>
    <t>CHV100 D ANG; под сварку встык</t>
  </si>
  <si>
    <t>CHV125 D STR; под сварку встык</t>
  </si>
  <si>
    <t>CHV125 D ANG; под сварку встык</t>
  </si>
  <si>
    <t>CHV150 D STR; под сварку встык</t>
  </si>
  <si>
    <t>CHV150 D ANG; под сварку встык</t>
  </si>
  <si>
    <t>Обратно-запорный клапан</t>
  </si>
  <si>
    <t xml:space="preserve"> SCA</t>
  </si>
  <si>
    <t>SCA 15 D STR; колпачок и маховик в комплекте</t>
  </si>
  <si>
    <t>SCA 15 D ANG; колпачок и маховик в комплекте</t>
  </si>
  <si>
    <t>SCA 20 D STR; колпачок и маховик в комплекте</t>
  </si>
  <si>
    <t>SCA 20 D ANG; колпачок и маховик в комплекте</t>
  </si>
  <si>
    <t>SCA 25 D STR; колпачок и маховик в комплекте</t>
  </si>
  <si>
    <t>SCA 25 D ANG; колпачок и маховик в комплекте</t>
  </si>
  <si>
    <t>SCA 32 D STR; колпачок и маховик в комплекте</t>
  </si>
  <si>
    <t>SCA 32 D ANG; колпачок и маховик в комплекте</t>
  </si>
  <si>
    <t>SCA 40 D STR; колпачок и маховик в комплекте</t>
  </si>
  <si>
    <t>SCA 40 D ANG; колпачок и маховик в комплекте</t>
  </si>
  <si>
    <t>SCA 50 D STR; колпачок и маховик в комплекте</t>
  </si>
  <si>
    <t>SCA 50 D ANG; колпачок и маховик в комплекте</t>
  </si>
  <si>
    <t>SCA 65 D STR; колпачок и маховик в комплекте</t>
  </si>
  <si>
    <t>SCA 65 D ANG; колпачок и маховик в комплекте</t>
  </si>
  <si>
    <t>SCA 80 D STR; колпачок и маховик в комплекте</t>
  </si>
  <si>
    <t>SCA 80 D ANG; колпачок и маховик в комплекте</t>
  </si>
  <si>
    <t xml:space="preserve"> SCA 100 D STR  PN 52 колпачок и маховик в комплекте</t>
  </si>
  <si>
    <t xml:space="preserve"> SCA 100 D ANG  PN 52 колпачок и маховик в комплекте</t>
  </si>
  <si>
    <t xml:space="preserve"> SCA 125 D STR  PN 52 колпачок и маховик в комплекте</t>
  </si>
  <si>
    <t xml:space="preserve"> SCA 125 D ANG  PN 52 колпачок и маховик в комплекте</t>
  </si>
  <si>
    <t xml:space="preserve"> SCA 150 D STR PN 52 колпачок и маховик в комплекте</t>
  </si>
  <si>
    <t xml:space="preserve"> SCA 150 D ANG  PN 52 колпачок и маховик в комплекте</t>
  </si>
  <si>
    <t>SCA 100 D STR; колпачок и маховик в комплекте</t>
  </si>
  <si>
    <t>SCA 100 D ANG; колпачок и маховик в комплекте</t>
  </si>
  <si>
    <t>SCA 125 D STR; колпачок и маховик в комплекте</t>
  </si>
  <si>
    <t>SCA 125 D ANG; колпачок и маховик в комплекте</t>
  </si>
  <si>
    <t>SCA 150 D STR; колпачок и маховик в комплекте</t>
  </si>
  <si>
    <t>SCA 150 D ANG; колпачок и маховик в комплекте</t>
  </si>
  <si>
    <t xml:space="preserve">Сетчатый фильтр </t>
  </si>
  <si>
    <t xml:space="preserve"> FIA</t>
  </si>
  <si>
    <t>FIA 15 D STR в комплекте со вставкой 150 мкм</t>
  </si>
  <si>
    <t>FIA 15 D ANG в комплекте со вставкой 150 мкм</t>
  </si>
  <si>
    <t>FIA 20 D STR в комплекте со вставкой 150 мкм</t>
  </si>
  <si>
    <t>FIA 20 D ANG в комплекте со вставкой 150 мкм</t>
  </si>
  <si>
    <t>FIA 25 D STR PN 52 в комплекте со вставкой 150 мкм</t>
  </si>
  <si>
    <t>FIA 25 D ANG PN 52 в комплекте со вставкой 150 мкм</t>
  </si>
  <si>
    <t>FIA 32 D STR PN 52 в комплекте со вставкой 150 мкм</t>
  </si>
  <si>
    <t>FIA 32 D ANG PN 52 в комплекте со вставкой 150 мкм</t>
  </si>
  <si>
    <t>FIA 40 D STR в комплекте со вставкой 150 мкм</t>
  </si>
  <si>
    <t>FIA 40 D ANG в комплекте со вставкой 150 мкм</t>
  </si>
  <si>
    <t>FIA 50 D STR в комплекте со вставкой 150 мкм</t>
  </si>
  <si>
    <t>FIA 50 D ANG  в комплекте со вставкой 150 мкм</t>
  </si>
  <si>
    <t>FIA 65 D STR в комплекте со вставкой 250 мкм</t>
  </si>
  <si>
    <t>FIA 65 D ANG  комплекте со вставкой 250 мкм</t>
  </si>
  <si>
    <t>FIA 80 D STR в комплекте со вставкой 250 мкм</t>
  </si>
  <si>
    <t>FIA 80 D ANG в комплекте со вставкой 250 мкм</t>
  </si>
  <si>
    <t xml:space="preserve"> FIA 100 D STR PN 52 в комплекте со вставкой (250 мкм)</t>
  </si>
  <si>
    <t xml:space="preserve"> FIA 100 D ANG PN 52 в комплекте со вставкой (250 мкм)</t>
  </si>
  <si>
    <t xml:space="preserve"> FIA 125 D STR PN 52 в комплекте со вставкой (250 мкм)</t>
  </si>
  <si>
    <t xml:space="preserve"> FIA 125 D ANG PN 52 в комплекте со вставкой (250 мкм)</t>
  </si>
  <si>
    <t xml:space="preserve"> FIA 150 D STR PN 52 в комплекте со вставкой (250 мкм)</t>
  </si>
  <si>
    <t xml:space="preserve"> FIA 150 D ANG PN 52 в комплекте со вставкой (250 мкм)</t>
  </si>
  <si>
    <t>FIA 100 D STR в комплекте со вставкой 250 мкм</t>
  </si>
  <si>
    <t>FIA 100 D ANG в комплекте со вставкой 250 мкм</t>
  </si>
  <si>
    <t>FIA 125 D STR в комплекте со вставкой 250 мкм</t>
  </si>
  <si>
    <t>FIA 125 D ANG в комплекте со вставкой 250 мкм</t>
  </si>
  <si>
    <t>FIA 150 D STR в комплекте со вставкой 250 мкм</t>
  </si>
  <si>
    <t>FIA 150 D ANG в комплекте со вставкой 250 мкм</t>
  </si>
  <si>
    <t>FIA 200 D STR в комплекте со вставкой 250 мкм</t>
  </si>
  <si>
    <t>FIA 200 D ANG в комплекте со вставкой 250 мкм</t>
  </si>
  <si>
    <t>FIA 250 D STR в комплекте со вставкой 250 мкм</t>
  </si>
  <si>
    <t>FIA 250 D ANG в комплекте со вставкой 250 мкм</t>
  </si>
  <si>
    <t>Фильтрующая вставка</t>
  </si>
  <si>
    <t>Фильтрующая вставка  100 мкм для FIA 15-25</t>
  </si>
  <si>
    <t xml:space="preserve"> FIA-insert</t>
  </si>
  <si>
    <t>100 мкм</t>
  </si>
  <si>
    <t xml:space="preserve"> FIA 15-25 </t>
  </si>
  <si>
    <t xml:space="preserve">100 мкм (150 меш.) для FIA 15-20 </t>
  </si>
  <si>
    <t xml:space="preserve">Фильтрующая вставка </t>
  </si>
  <si>
    <t>Фильтрующая вставка  150 мкм для FIA 15-25</t>
  </si>
  <si>
    <t>150 мкм</t>
  </si>
  <si>
    <t>150 мкм (100 меш.) для FIA 15-20</t>
  </si>
  <si>
    <t>Фильтрующая вставка  250 мкм для FIA 15-25</t>
  </si>
  <si>
    <t>250 мкм</t>
  </si>
  <si>
    <t xml:space="preserve">250 мкм (72 меш.)   для FIA 15-20 </t>
  </si>
  <si>
    <t>Фильтрующая вставка  500 мкм для FIA 15-25</t>
  </si>
  <si>
    <t>500 мкм</t>
  </si>
  <si>
    <t xml:space="preserve">500 мкм (38 меш.)   для FIA 15-20  </t>
  </si>
  <si>
    <t>Фильтрующая вставка  100 мкм для FIA 32-40</t>
  </si>
  <si>
    <t>FIA 32-40</t>
  </si>
  <si>
    <t>100 мкм (150 меш.) для FIA 25-40</t>
  </si>
  <si>
    <t>Фильтрующая вставка  150 мкм для FIA 32-40</t>
  </si>
  <si>
    <t>150 мкм (100 меш.) для FIA 25-40</t>
  </si>
  <si>
    <t>Фильтрующая вставка  250 мкм для FIA 32-40</t>
  </si>
  <si>
    <t xml:space="preserve">250 мкм (72 меш.)   для FIA 25-40 </t>
  </si>
  <si>
    <t>Фильтрующая вставка  500 мкм для FIA 32-40</t>
  </si>
  <si>
    <t>500 мкм (38 меш.)   для FIA 25-40</t>
  </si>
  <si>
    <t>Фильтрующая вставка  100 мкм для FIA 50</t>
  </si>
  <si>
    <t>FIA 50</t>
  </si>
  <si>
    <t>100 мкм (150 меш.) для FIA 50</t>
  </si>
  <si>
    <t>Фильтрующая вставка  150 мкм для FIA 50</t>
  </si>
  <si>
    <t>150 мкм (100 меш.) для FIA 50</t>
  </si>
  <si>
    <t>Фильтрующая вставка  250 мкм для FIA 50</t>
  </si>
  <si>
    <t>250 мкм (72 меш.)   для FIA 50</t>
  </si>
  <si>
    <t>Фильтрующая вставка  500 мкм для FIA 50</t>
  </si>
  <si>
    <t>500 мкм (38 меш.)   для FIA 50</t>
  </si>
  <si>
    <t>Фильтрующая вставка  150 мкм для FIA 65</t>
  </si>
  <si>
    <t>FIA 65</t>
  </si>
  <si>
    <t>150 мкм (100 меш.) для FIA 65</t>
  </si>
  <si>
    <t>Фильтрующая вставка  250 мкм для FIA 65</t>
  </si>
  <si>
    <t>250 мкм (72 меш.)   для FIA 65</t>
  </si>
  <si>
    <t>Фильтрующая вставка  500 мкм для FIA 65</t>
  </si>
  <si>
    <t>500 мкм (38 меш.)   для FIA 65</t>
  </si>
  <si>
    <t>Фильтрующая вставка  150 мкм для FIA 80</t>
  </si>
  <si>
    <t>FIA 80</t>
  </si>
  <si>
    <t>150 мкм (100 меш.) для FIA 80</t>
  </si>
  <si>
    <t>Фильтрующая вставка  250 мкм для FIA 80</t>
  </si>
  <si>
    <t>250 мкм (72 меш.)   для FIA 80</t>
  </si>
  <si>
    <t>Фильтрующая вставка  500 мкм для FIA 80</t>
  </si>
  <si>
    <t>500 мкм (38 меш.)   для FIA 80</t>
  </si>
  <si>
    <t>Фильтрующая вставка  150 мкм для FIA 100</t>
  </si>
  <si>
    <t>FIA 100</t>
  </si>
  <si>
    <t>150 мкм (100 меш.) для FIA 100</t>
  </si>
  <si>
    <t>Фильтрующая вставка  250 мкм для FIA 100</t>
  </si>
  <si>
    <t>250 мкм (72 меш.)   для FIA 100</t>
  </si>
  <si>
    <t>Фильтрующая вставка  500 мкм для FIA 100</t>
  </si>
  <si>
    <t>500 мкм (38 меш.)   для FIA 100</t>
  </si>
  <si>
    <t>Фильтрующая вставка  150 мкм для FIA 125</t>
  </si>
  <si>
    <t>FIA 125</t>
  </si>
  <si>
    <t>150 мкм (100 меш.) для FIA 125</t>
  </si>
  <si>
    <t>Фильтрующая вставка  250 мкм для FIA 125</t>
  </si>
  <si>
    <t>250 мкм (72 меш.)   для FIA 125</t>
  </si>
  <si>
    <t>Фильтрующая вставка  500 мкм для FIA 125</t>
  </si>
  <si>
    <t>500 мкм (38 меш.)   для FIA 125</t>
  </si>
  <si>
    <t>Фильтрующая вставка  150 мкм для FIA 150</t>
  </si>
  <si>
    <t>FIA 150</t>
  </si>
  <si>
    <t>150 мкм (100 меш.) для FIA 150</t>
  </si>
  <si>
    <t>Фильтрующая вставка  250 мкм для FIA 150</t>
  </si>
  <si>
    <t>250 мкм (72 меш.)   для FIA 150</t>
  </si>
  <si>
    <t>Фильтрующая вставка  500 мкм для FIA 150</t>
  </si>
  <si>
    <t>500 мкм (38 меш.)   для FIA 150</t>
  </si>
  <si>
    <t>Фильтрующая вставка  150 мкм для FIA 200</t>
  </si>
  <si>
    <t>FIA 200</t>
  </si>
  <si>
    <t>150 мкм (100 меш.) для FIA 200</t>
  </si>
  <si>
    <t>Фильтрующая вставка  250 мкм для FIA 200</t>
  </si>
  <si>
    <t>250 мкм (72 меш.)   для FIA 200</t>
  </si>
  <si>
    <t>Фильтрующая вставка  500 мкм для FIA 200</t>
  </si>
  <si>
    <t>500 мкм (38 меш.)   для FIA 200</t>
  </si>
  <si>
    <t>Фильтрующая вставка  150 мкм для FIA 250</t>
  </si>
  <si>
    <t>FIA 250</t>
  </si>
  <si>
    <t>150 мкм (100 меш.) для FIA 250</t>
  </si>
  <si>
    <t>Фильтрующая вставка  250 мкм для FIA 250</t>
  </si>
  <si>
    <t>250 мкм (72 меш.)   для FIA 250</t>
  </si>
  <si>
    <t>148H3137R</t>
  </si>
  <si>
    <t>Фильтрующая вставка  500 мкм для FIA 250</t>
  </si>
  <si>
    <t>500 мкм (38 меш.)   для FIA 250</t>
  </si>
  <si>
    <t>Корпус регулятора температуры масла</t>
  </si>
  <si>
    <t xml:space="preserve">Корпус регулятора температуры масла ORV 25 D </t>
  </si>
  <si>
    <t>ORV</t>
  </si>
  <si>
    <t>ORV 25</t>
  </si>
  <si>
    <t>3-х ходовой</t>
  </si>
  <si>
    <t xml:space="preserve"> -10…85</t>
  </si>
  <si>
    <t xml:space="preserve">Холодильные масла </t>
  </si>
  <si>
    <t xml:space="preserve"> ORV 25 D; под сварку встык</t>
  </si>
  <si>
    <t xml:space="preserve">Корпус регулятора температуры масла ORV 32 D </t>
  </si>
  <si>
    <t>ORV 32</t>
  </si>
  <si>
    <t xml:space="preserve"> ORV 32 D; под сварку встык</t>
  </si>
  <si>
    <t xml:space="preserve">Корпус регулятора температуры масла ORV 40 D </t>
  </si>
  <si>
    <t>ORV 40</t>
  </si>
  <si>
    <t xml:space="preserve"> ORV 40 D; под сварку встык</t>
  </si>
  <si>
    <t>Корпус регулятора температуры масла ORV 50 D</t>
  </si>
  <si>
    <t>ORV 50</t>
  </si>
  <si>
    <t xml:space="preserve"> ORV 50 D; под сварку встык</t>
  </si>
  <si>
    <t>Корпус регулятора температуры масла ORV 65 D</t>
  </si>
  <si>
    <t>ORV 65</t>
  </si>
  <si>
    <t xml:space="preserve"> ORV 65 D; под сварку встык</t>
  </si>
  <si>
    <t>Корпус регулятора температуры масла ORV 80 D</t>
  </si>
  <si>
    <t>ORV 80</t>
  </si>
  <si>
    <t xml:space="preserve"> ORV 80 D; под сварку встык</t>
  </si>
  <si>
    <t xml:space="preserve">Элемент термостатический </t>
  </si>
  <si>
    <t>Элемент термостатический 49°C  для ORV 25-50</t>
  </si>
  <si>
    <t>ORV-insert</t>
  </si>
  <si>
    <t xml:space="preserve">49°C </t>
  </si>
  <si>
    <t>Термостат 49°C  для ORV 25-50</t>
  </si>
  <si>
    <t>Элемент термостатический 60°C  для ORV 25-50</t>
  </si>
  <si>
    <t xml:space="preserve"> 60°C</t>
  </si>
  <si>
    <t>Термостат 60°C  для ORV 25-50</t>
  </si>
  <si>
    <t>Термостат 49°C  для ORV 65-80</t>
  </si>
  <si>
    <t>Термостат 60°C  для ORV 65-80</t>
  </si>
  <si>
    <t xml:space="preserve">SNV </t>
  </si>
  <si>
    <t>Кодовый
номер</t>
  </si>
  <si>
    <t>Материал</t>
  </si>
  <si>
    <t>Типоразмер</t>
  </si>
  <si>
    <t>Совместимость
с клапанами</t>
  </si>
  <si>
    <t>Плоское уплотнение</t>
  </si>
  <si>
    <t>AFM 34</t>
  </si>
  <si>
    <t>Кольцевое уплотнение</t>
  </si>
  <si>
    <t>Хлоропрен</t>
  </si>
  <si>
    <t>Алюминий</t>
  </si>
  <si>
    <t>PM / EVRAT / CVH</t>
  </si>
  <si>
    <t>PM / Пилоты</t>
  </si>
  <si>
    <t>027Z3072R</t>
  </si>
  <si>
    <t>027Z3073R</t>
  </si>
  <si>
    <t>027Z3074R</t>
  </si>
  <si>
    <t>027Z3075R</t>
  </si>
  <si>
    <t>027Z3076R</t>
  </si>
  <si>
    <t>027Z3077R</t>
  </si>
  <si>
    <t>027Z3078R</t>
  </si>
  <si>
    <t>027Z3071R</t>
  </si>
  <si>
    <t>CVP, CVPP, CVC, EVM</t>
  </si>
  <si>
    <t>148Z4153R</t>
  </si>
  <si>
    <t>SVA, REG, SCA, CHV, FIA</t>
  </si>
  <si>
    <t>148Z4154R</t>
  </si>
  <si>
    <t>148Z4155R</t>
  </si>
  <si>
    <t>148Z4156R</t>
  </si>
  <si>
    <t>148Z4157R</t>
  </si>
  <si>
    <t>148Z4158R</t>
  </si>
  <si>
    <t>148Z4159R</t>
  </si>
  <si>
    <t>148Z4160R</t>
  </si>
  <si>
    <t>148Z4161R</t>
  </si>
  <si>
    <t>148Z4162R</t>
  </si>
  <si>
    <t>148Z4163R</t>
  </si>
  <si>
    <t>SVA, SCA, CHV, FIA</t>
  </si>
  <si>
    <t>SVA, FIA</t>
  </si>
  <si>
    <t>148Z4253R</t>
  </si>
  <si>
    <t>Сальник</t>
  </si>
  <si>
    <t>Уплотнение</t>
  </si>
  <si>
    <t>Графит</t>
  </si>
  <si>
    <t>SVA, REG, SCA</t>
  </si>
  <si>
    <t>148Z4254R</t>
  </si>
  <si>
    <t>148Z4255R</t>
  </si>
  <si>
    <t>148Z4256R</t>
  </si>
  <si>
    <t>148Z4257R</t>
  </si>
  <si>
    <t>148Z4258R</t>
  </si>
  <si>
    <t>SVA, SCA</t>
  </si>
  <si>
    <t>Комплекты прокладочных уплотнений для пилотных клапанов SVA, REG, SCA, CHV, FIA</t>
  </si>
  <si>
    <t>Рисунок</t>
  </si>
  <si>
    <t>Позиция на рис.</t>
  </si>
  <si>
    <t>Запасные части и аксессуары</t>
  </si>
  <si>
    <t>Ревизионный набор прокладок DN 10-15. PM, EVRAT, CVH</t>
  </si>
  <si>
    <t>Ревизионный набор прокладок DN 20-25. PM, EVRAT, CVH</t>
  </si>
  <si>
    <t>Ревизионный набор прокладок DN 32-40. PM, PMLX, EVRA</t>
  </si>
  <si>
    <t>Ревизионный набор прокладок DN 50. Для клапанов PM, PMLX, EVRA</t>
  </si>
  <si>
    <t>Ревизионный набор прокладок DN 65. Для клапанов PM, PMLX</t>
  </si>
  <si>
    <t>Ревизионный набор прокладок DN 80. Для клапанов PM, PMLX</t>
  </si>
  <si>
    <t>Ревизионный набор прокладок DN 100. Для клапанов PM, PMLX</t>
  </si>
  <si>
    <t>Ревизионные набор прокладок для клапанов СVP, CVC,CVPP, EVM. Мультипак: 10 комплектов.</t>
  </si>
  <si>
    <t>Универсальная прокладка DN 15-25. Для клапанов SVA, REG, SCA, CHV, FIA. Мультипак 10 шт.</t>
  </si>
  <si>
    <t>Универсальная прокладка DN 32-40. Для клапанов SVA, REG, SCA, CHV, FIA. Мультипак 10 шт.</t>
  </si>
  <si>
    <t>Универсальная прокладка DN 50. Для клапанов SVA, REG, SCA, CHV, FIA. Мультипак 10 шт.</t>
  </si>
  <si>
    <t>Универсальная прокладка DN 65. Для клапанов SVA, REG, SCA, CHV, FIA. Мультипак 10 шт.</t>
  </si>
  <si>
    <t>Универсальная прокладка DN 80. Для клапанов SVA, REG, SCA, CHV, FIA. Мультипак 10 шт.</t>
  </si>
  <si>
    <t>Универсальная прокладка DN 100. Для клапанов SVA, REG, SCA, CHV, FIA. Мультипак 10 шт.</t>
  </si>
  <si>
    <t>Универсальная прокладка DN 125. Для клапанов SVA, SCA, CHV, FIA. Мультипак 10 шт.</t>
  </si>
  <si>
    <t>Универсальная прокладка DN 150. Для клапанов SVA, SCA, CHV, FIA. Мультипак 10 шт.</t>
  </si>
  <si>
    <t>Универсальная прокладка DN 200. Для клапанов SVA, FIA. Мультипак 10 шт.</t>
  </si>
  <si>
    <t>Универсальная прокладка DN 250. Для клапанов SVA, FIA. Мультипак 10 шт.</t>
  </si>
  <si>
    <t>Универсальная прокладка DN 300. Для клапанов SVA, FIA. Мультипак 10 шт.</t>
  </si>
  <si>
    <t>Комплект сальникового уплотнения DN 65. Для клапанов SVA, REG, SCA. Мультипак: 10 комплектов.</t>
  </si>
  <si>
    <t>Комплект сальникового уплотнения DN 80. Для клапанов SVA, REG, SCA. Мультипак: 10 комплектов.</t>
  </si>
  <si>
    <t>Комплект сальникового уплотнения DN 100-150. Для клапанов SVA, SCA. Мультипак: 5 комплектов.</t>
  </si>
  <si>
    <t>Комплект сальникового уплотнения DN 200. Для клапанов SVA</t>
  </si>
  <si>
    <t>Spare Parts</t>
  </si>
  <si>
    <t xml:space="preserve"> --</t>
  </si>
  <si>
    <t>Комплект сальникового уплотнения DN 15-25. Для клапанов SVA, REG, SCA. Мультипак: 10 комплектов.</t>
  </si>
  <si>
    <t>Комплект сальникового уплотнения DN 32-50. Для клапанов SVA, REG, SCA. Мультипак: 10 комплектов.</t>
  </si>
  <si>
    <t xml:space="preserve">  10-15</t>
  </si>
  <si>
    <t>20-25</t>
  </si>
  <si>
    <t>Типоразмер DN</t>
  </si>
  <si>
    <t>32-40</t>
  </si>
  <si>
    <t>15-25</t>
  </si>
  <si>
    <t>32-50</t>
  </si>
  <si>
    <t>100-150</t>
  </si>
  <si>
    <t xml:space="preserve"> -0,65 ÷ 7</t>
  </si>
  <si>
    <t>Реле уровня жидкости</t>
  </si>
  <si>
    <t>084H6001R</t>
  </si>
  <si>
    <t>084H6012R</t>
  </si>
  <si>
    <t>Реле уровня жидкости ELS 1.1</t>
  </si>
  <si>
    <t>Штуцер под приварку для ELS</t>
  </si>
  <si>
    <t>ELS</t>
  </si>
  <si>
    <t>Наруж. резьба G 3/4"</t>
  </si>
  <si>
    <t>Штуцер под сварку</t>
  </si>
  <si>
    <t>Внутр. резьба G 3/4"</t>
  </si>
  <si>
    <t>Чертеж реле уровня жидкости ELS 1.1 (084H6001R)</t>
  </si>
  <si>
    <t xml:space="preserve">PM / PMLX </t>
  </si>
  <si>
    <t xml:space="preserve">PM </t>
  </si>
  <si>
    <t>PM / PMLX</t>
  </si>
  <si>
    <t>PM / PMLX/ Пилоты</t>
  </si>
  <si>
    <t>PM / PMLX / Пилоты</t>
  </si>
  <si>
    <t>Группа</t>
  </si>
  <si>
    <t>Coil</t>
  </si>
  <si>
    <t>EVRA(T)</t>
  </si>
  <si>
    <t>027B1130R</t>
  </si>
  <si>
    <t>Регуляторы давления с тремя пилотными портами</t>
  </si>
  <si>
    <t xml:space="preserve">Регуляторы давления с пилотным управлением типа PM предназначены для регулирования расход хладагента по пропорциональному или двухпозиционному закону регулирования в зависимости от степени открытия пилотного и основного клапанов. Регулирующие функции клапана определяются тем, какие типы пилотных клапанов с ним применяются. </t>
  </si>
  <si>
    <t>Клапаны-регуляторы давления с пилотным управлением</t>
  </si>
  <si>
    <t>Клапаны-регуляторы давления для поддержания перепада давления</t>
  </si>
  <si>
    <t>Регуляторы давления OFV — это перепускные клапаны углового исполнения с регулируемым открывающим перепадом давления. Клапаны сочетает в себе три функции: регулирование перепада давления, обратного клапана и запорного клапана.</t>
  </si>
  <si>
    <t>Электромагнитный пилотный клапан</t>
  </si>
  <si>
    <t>Электромагнитный пилотный клапан EVM-NC;</t>
  </si>
  <si>
    <t>Электромагнитный пилотный клапан EVM-NO;</t>
  </si>
  <si>
    <t>EVM-NO</t>
  </si>
  <si>
    <t xml:space="preserve">EVM-NO; нормально закрытый </t>
  </si>
  <si>
    <t>Клапан-регулятор давления с пилотным управлением</t>
  </si>
  <si>
    <t>Клапан-регулятор давления с пилотным управлением PM 20 D</t>
  </si>
  <si>
    <t>Клапан-регулятор давления с пилотным управлением PM 25 D</t>
  </si>
  <si>
    <t>Клапан-регулятор давления с пилотным управлением PM 32 D</t>
  </si>
  <si>
    <t>Клапан-регулятор давления с пилотным управлением PM 50 D</t>
  </si>
  <si>
    <t>Клапан-регулятор давления с пилотным управлением PM 65 D</t>
  </si>
  <si>
    <t>Клапан-регулятор давления с пилотным управлением PM 80 D</t>
  </si>
  <si>
    <t>Клапан-регулятор давления с пилотным управлением PM 100 D</t>
  </si>
  <si>
    <t>Клапан-регулятор давления</t>
  </si>
  <si>
    <t>Клапан-регулятор давления OFV 20</t>
  </si>
  <si>
    <t>Клапан-регулятор давления OFV 25</t>
  </si>
  <si>
    <t>Клапан-регулятор давления OFV 32</t>
  </si>
  <si>
    <t>Клапан-регулятор давления OFV 40</t>
  </si>
  <si>
    <t>148B3769R</t>
  </si>
  <si>
    <t>148B3768R</t>
  </si>
  <si>
    <t>Элемент термостатический 49°C для ORV 65-80</t>
  </si>
  <si>
    <t>Элемент термостатический 60°C для ORV 65-80</t>
  </si>
  <si>
    <t>Запорный игольчатый клапан</t>
  </si>
  <si>
    <t>SNV-S  G½" - G½"; с 2-мя ниппелями под сварку в комплекте. Мультипак: 5 клапанов + 10 непиилей</t>
  </si>
  <si>
    <t>SNV-S  FPT¼" - FPT¼"; заглушка в комплекте (1 шт). Мультипак: 5 клапанов + 5 заглушек</t>
  </si>
  <si>
    <t>SNV-L G½" - W½" с заглушкой в комплекте G 1/2 
Мультипак: 5 клапанов + 5 заглушек</t>
  </si>
  <si>
    <t>SNV-S  G½" - G½" с 2-мя ниппелями под сварку в комплекте. Мультипак: 5 клапанов + 10  ниппелей</t>
  </si>
  <si>
    <t>SNV-S MPT¼" - FPT¼"; заглушка  в комплекте (1 шт).
Мультипак: 5 клапанов + 5 заглушек</t>
  </si>
  <si>
    <t xml:space="preserve">Угловой запорный клапан SNV-L ANG G1/2-W1/2 + заглушка </t>
  </si>
  <si>
    <t>Угловой запорный клапан SNV-L ANG G1/2-W1/2 + ниппель DN 6</t>
  </si>
  <si>
    <t xml:space="preserve">Угловой запорный клапан SNV-S ANG G½ - G½ </t>
  </si>
  <si>
    <t xml:space="preserve">Прямой запорный клапан  SNV-S STR G½ - G½ </t>
  </si>
  <si>
    <t>Угловой запорный клапан SNV-S ANG  FPT¼ - FPT¼</t>
  </si>
  <si>
    <t xml:space="preserve">Угловой запорный клапан SNV-S ANG MPT¼ - FPT¼ </t>
  </si>
  <si>
    <t>W 1/2"
(под приварку)</t>
  </si>
  <si>
    <t>Заглушка G1/2 (внутр. Резьба)</t>
  </si>
  <si>
    <t xml:space="preserve">Угловой запорный клапан SNV-S ANG G1/2-G 1/2 </t>
  </si>
  <si>
    <t>Угловой запорный клапан SNV-S STR G1/2-G 1/2</t>
  </si>
  <si>
    <t xml:space="preserve">Угловой запорный клапан типа  SNV-S ANG FPT¼"-FPT¼” </t>
  </si>
  <si>
    <t>Угловой запорный клапан SNV-S ANG MPT¼"-FPT¼”</t>
  </si>
  <si>
    <t>Угловой запорный клапан SNV-L ANG G1/2-W1/2 (L=100 мм)</t>
  </si>
  <si>
    <t>Угловой запорный клапан  SNV-L ANG G1/2-W1/2 (L=100 мм)</t>
  </si>
  <si>
    <t>027B4032R</t>
  </si>
  <si>
    <t>027B4040R</t>
  </si>
  <si>
    <t>027B4050R</t>
  </si>
  <si>
    <t>027B4065R</t>
  </si>
  <si>
    <t>027B4080R</t>
  </si>
  <si>
    <t>027B4100R</t>
  </si>
  <si>
    <t>ICLX-R</t>
  </si>
  <si>
    <t>Двухступенчатый электромагнитный клапан ICLX-R 32 D</t>
  </si>
  <si>
    <t>Двухступенчатый электромагнитный клапан ICLX-R 40 D</t>
  </si>
  <si>
    <t>Двухступенчатый электромагнитный клапан ICLX-R 50 D</t>
  </si>
  <si>
    <t>Двухступенчатый электромагнитный клапан  ICLX-R 65 D</t>
  </si>
  <si>
    <t>Двухступенчатый электромагнитный клапан ICLX-R 80 D</t>
  </si>
  <si>
    <t>Двухступенчатый электромагнитный клапан ICLX-R 100 D</t>
  </si>
  <si>
    <t>ICLX-R 100</t>
  </si>
  <si>
    <t xml:space="preserve">PMLX 32;  c 2-мя пилотами EVM-NC + катушки и ответными фланцами в комплекте; </t>
  </si>
  <si>
    <t xml:space="preserve">PMLX 40;  c 2-мя пилотами EVM-NC + катушки и ответными фланцами в комплекте; </t>
  </si>
  <si>
    <t xml:space="preserve">PMLX 50;   c 2-мя пилотами EVM-NC + катушки и ответными фланцами в комплекте; </t>
  </si>
  <si>
    <t xml:space="preserve">PMLX 65;  c 2-мя пилотами EVM-NC + катушки и ответными фланцами в комплекте; </t>
  </si>
  <si>
    <t xml:space="preserve">PMLX 80;   c 2-мя пилотами EVM-NC + катушки и ответными фланцами в комплекте; </t>
  </si>
  <si>
    <t xml:space="preserve">PMLX 100;   c 2-мя пилотами EVM-NC + катушки и ответными фланцами в комплекте; </t>
  </si>
  <si>
    <t xml:space="preserve">ICLX-R 32 </t>
  </si>
  <si>
    <t xml:space="preserve">ICLX-R 40 </t>
  </si>
  <si>
    <t xml:space="preserve">ICLX-R 50 </t>
  </si>
  <si>
    <t xml:space="preserve">ICLX-R 65 </t>
  </si>
  <si>
    <t xml:space="preserve">ICLX-R 80 </t>
  </si>
  <si>
    <t>Клапан-регулятор давления с пилотным управлением PM 40 D</t>
  </si>
  <si>
    <t>027B3020R</t>
  </si>
  <si>
    <t>027B3025R</t>
  </si>
  <si>
    <t>027B3032R</t>
  </si>
  <si>
    <t>027B3040R</t>
  </si>
  <si>
    <t>027B3050R</t>
  </si>
  <si>
    <t>027B3065R</t>
  </si>
  <si>
    <t>027B3080R</t>
  </si>
  <si>
    <t>027B3100R</t>
  </si>
  <si>
    <t>Клапан-регулятор давления ICS-R 25 D</t>
  </si>
  <si>
    <t>Клапан-регулятор давления ICS-R 20 D</t>
  </si>
  <si>
    <t>Клапан-регулятор давления ICS-R 32 D</t>
  </si>
  <si>
    <t>Клапан-регулятор давления ICS-R 40 D</t>
  </si>
  <si>
    <t>Клапан-регулятор давления ICS-R 50 D</t>
  </si>
  <si>
    <t>Клапан-регулятор давления ICS-R 65 D</t>
  </si>
  <si>
    <t>Клапан-регулятор давления ICS-R 80 D</t>
  </si>
  <si>
    <t>Клапан-регулятор давления ICS-R 100 D</t>
  </si>
  <si>
    <t>ICS-R</t>
  </si>
  <si>
    <t>ICS-R 20 D</t>
  </si>
  <si>
    <t>ICS-R 40 D</t>
  </si>
  <si>
    <t>ICS-R 50 D</t>
  </si>
  <si>
    <t>ICS-R 65 D</t>
  </si>
  <si>
    <t>ICS-R 80 D</t>
  </si>
  <si>
    <t>ICS-R 100 D</t>
  </si>
  <si>
    <t>ICS-R 25 D</t>
  </si>
  <si>
    <t>ICS-R 32 D</t>
  </si>
  <si>
    <t>ICS-R 20 D PN 52</t>
  </si>
  <si>
    <t>ICS-R 25 D PN 52</t>
  </si>
  <si>
    <t>ICS-R 32 D PN 52</t>
  </si>
  <si>
    <t>ICS-R 40 D PN 52</t>
  </si>
  <si>
    <t>ICS-R 50 D PN 52</t>
  </si>
  <si>
    <t>ICS-R 65 D PN 52</t>
  </si>
  <si>
    <t>ICS-R 80 D PN 52</t>
  </si>
  <si>
    <t>ICS-R 100 D PN 52</t>
  </si>
  <si>
    <t>PR PL40R-Project</t>
  </si>
  <si>
    <t>Запорный клапан с функцией быстрого спуска</t>
  </si>
  <si>
    <t>Угловой запорный клапан  SVA-Q 15 D ANG</t>
  </si>
  <si>
    <t>Угловой запорный клапан  SVA-Q 20 D ANG</t>
  </si>
  <si>
    <t>SVA-Q 15 D ANG</t>
  </si>
  <si>
    <t>SVA-Q 20 D ANG</t>
  </si>
  <si>
    <t>018F6905R</t>
  </si>
  <si>
    <t>BN230AS</t>
  </si>
  <si>
    <t>Катушка BN230AS; 18 Вт; 220В; 50 Гц; перем. тока; DIN 43650</t>
  </si>
  <si>
    <t>Электромагнитная катушка BN230AS</t>
  </si>
  <si>
    <t>027L1267R</t>
  </si>
  <si>
    <t>Смотровое стекло SG-R 25 D PN 52</t>
  </si>
  <si>
    <t xml:space="preserve">Смотровое стекло </t>
  </si>
  <si>
    <t xml:space="preserve">SG-R </t>
  </si>
  <si>
    <t xml:space="preserve">SG-R 25D </t>
  </si>
  <si>
    <t>Смотровое стекло LLG-R 335</t>
  </si>
  <si>
    <t>Смотровое стекло LLG-R 590</t>
  </si>
  <si>
    <t>Смотровое стекло LLG-R 740</t>
  </si>
  <si>
    <t>Смотровое стекло LLG-R 995</t>
  </si>
  <si>
    <t>Смотровое стекло LLG-R 1145</t>
  </si>
  <si>
    <t>Смотровое стекло LLG-R 1550</t>
  </si>
  <si>
    <t>LLG-R</t>
  </si>
  <si>
    <t>LLG-R 335</t>
  </si>
  <si>
    <t>LLG-R 590</t>
  </si>
  <si>
    <t>LLG-R 740</t>
  </si>
  <si>
    <t>LLG-R 995</t>
  </si>
  <si>
    <t>LLG-R 1145</t>
  </si>
  <si>
    <t>LLG-R 1550</t>
  </si>
  <si>
    <t>027L0185R</t>
  </si>
  <si>
    <t>027L0335R</t>
  </si>
  <si>
    <t>LLG-R 185</t>
  </si>
  <si>
    <t>027L0590R</t>
  </si>
  <si>
    <t>027L0740R</t>
  </si>
  <si>
    <t>027L0995R</t>
  </si>
  <si>
    <t>027L1145R</t>
  </si>
  <si>
    <t>027L1550R</t>
  </si>
  <si>
    <t>Смотровые стекла уровня жидкости</t>
  </si>
  <si>
    <t xml:space="preserve"> SVA 350 D ANG; колпачок и маховик в комплекте; под сварку встык</t>
  </si>
  <si>
    <t>R717 (аммиак), R744 (диоксид углерода), R507A, R410A, R134a, R22, R404A, R407C, холодильные масла, пропиленгликоль и этиленгликоль</t>
  </si>
  <si>
    <t xml:space="preserve">Чертеж штуцера под сварку (084H6012R). В комплект поставки входит алюминиевое плоское уплотнение </t>
  </si>
  <si>
    <t>149C2015R</t>
  </si>
  <si>
    <t>149C2020R</t>
  </si>
  <si>
    <t>SVA-Q</t>
  </si>
  <si>
    <t>SVA-Q 15 D</t>
  </si>
  <si>
    <t>SVA-Q 20 D</t>
  </si>
  <si>
    <t xml:space="preserve"> -40…120</t>
  </si>
  <si>
    <t xml:space="preserve">Вход - под сварку встык DIN 15
Выход - резьба G3/4" </t>
  </si>
  <si>
    <t xml:space="preserve">Вход - под сварку встык DIN 20
Выход - резьба G3/4" </t>
  </si>
  <si>
    <t>Быстроспускной запорный клапан SVA-Q 15 D</t>
  </si>
  <si>
    <t>Быстроспускной запорный клапан  SVA-Q 20 D</t>
  </si>
  <si>
    <t xml:space="preserve">Быстроспускной запорный клапан </t>
  </si>
  <si>
    <t>Быстроспускные запорные клапаны</t>
  </si>
  <si>
    <t>SG-R</t>
  </si>
  <si>
    <t>Смотровые стекла типа LLG-R поставляются в комплекте с двумя клапанами SNV-L и смотровой проставкой</t>
  </si>
  <si>
    <t>Смотровые стекла типа SG-R поставляются в комплекте cо смотровой проставкой</t>
  </si>
  <si>
    <t>027Z4253R</t>
  </si>
  <si>
    <t>027Z4254R</t>
  </si>
  <si>
    <t>027Z4255R</t>
  </si>
  <si>
    <t>Сальник с прокладками</t>
  </si>
  <si>
    <t>20-65</t>
  </si>
  <si>
    <t>80-100</t>
  </si>
  <si>
    <t>Сальник DN 20-65. Для клапанов PM, PMLX</t>
  </si>
  <si>
    <t>Сальник DN 80-100. Для клапанов PM, PMLX</t>
  </si>
  <si>
    <t>Сальник DN 125. Для клапанов PM, PMLX</t>
  </si>
  <si>
    <t xml:space="preserve">Двухступенчатые электромагнитные клапаны типа ICLX-R устанавливаются на линиях возврата влажного или сухого пара и предназначены для повышения безопасности и энергоэффективности холодильной системы при оттаивании горячими парами. </t>
  </si>
  <si>
    <t>027B4125R</t>
  </si>
  <si>
    <t>027B4150R</t>
  </si>
  <si>
    <t>ICLX-R 125</t>
  </si>
  <si>
    <t>ICLX-R 150</t>
  </si>
  <si>
    <t>Двухступенчатый электромагнитный клапан ICLX-R 125 D</t>
  </si>
  <si>
    <t>Двухступенчатый электромагнитный клапан ICLX-R 150 D</t>
  </si>
  <si>
    <t>027B3125R</t>
  </si>
  <si>
    <t>027B3150R</t>
  </si>
  <si>
    <t>Клапан-регулятор давления ICS-R 125 D</t>
  </si>
  <si>
    <t>Клапан-регулятор давления ICS-R 150 D</t>
  </si>
  <si>
    <t>ICS-R 125 D</t>
  </si>
  <si>
    <t>ICS-R 150 D</t>
  </si>
  <si>
    <t>ICS-R 125 D PN 52</t>
  </si>
  <si>
    <t>ICS-R 150 D PN 52</t>
  </si>
  <si>
    <t>Регуляторы давления с пилотным управлением типа ICS-R предназначены для регулирования расход хладагента по пропорциональному или двухпозиционному закону регулирования в зависимости от степени открытия пилотного и основного клапанов. Регулирующие функции клапана определяются установленными в него пилотными клапанами.</t>
  </si>
  <si>
    <t>Клапан ICLX-R</t>
  </si>
  <si>
    <t>Электромагнитный пилотный клапан типа EVM-NO</t>
  </si>
  <si>
    <t>DIN 43561</t>
  </si>
  <si>
    <t>148Z6151R</t>
  </si>
  <si>
    <t>148Z6152R</t>
  </si>
  <si>
    <t>148Z6153R</t>
  </si>
  <si>
    <t>148Z6154R</t>
  </si>
  <si>
    <t>148Z6155R</t>
  </si>
  <si>
    <t>148Z6156R</t>
  </si>
  <si>
    <t>148Z6157R</t>
  </si>
  <si>
    <t>148Z6158R</t>
  </si>
  <si>
    <t>148Z6159R</t>
  </si>
  <si>
    <t>148Z6160R</t>
  </si>
  <si>
    <t>148Z6161R</t>
  </si>
  <si>
    <t>148Z6162R</t>
  </si>
  <si>
    <t>Запорный конус в сборе</t>
  </si>
  <si>
    <t>Винт</t>
  </si>
  <si>
    <t>Сталь</t>
  </si>
  <si>
    <t>Шар</t>
  </si>
  <si>
    <t>Ремонтный комплект для SVA 50</t>
  </si>
  <si>
    <t>Ремонтный комплект для SVA 65</t>
  </si>
  <si>
    <t>Ремонтный комплект для SVA 80</t>
  </si>
  <si>
    <t>Ремонтный комплект для SVA 15-25. Мультипак 5 комплектов</t>
  </si>
  <si>
    <t>Ремонтный комплект для SVA 32-40. Мультипак 5 комплектов</t>
  </si>
  <si>
    <t>Ремонтный комплект для SVA 100</t>
  </si>
  <si>
    <t>Ремонтный комплект для SVA 125</t>
  </si>
  <si>
    <t>Ремонтный комплект для SVA 150</t>
  </si>
  <si>
    <t>Ремонтный комплект для SVA 200</t>
  </si>
  <si>
    <t>Ремонтный комплект для SVA 250</t>
  </si>
  <si>
    <t>Ремонтный комплект для SVA 300</t>
  </si>
  <si>
    <t>Ремонтный комплект для SVA 350</t>
  </si>
  <si>
    <t>Ремонтный комплект для запорного клапана SVA</t>
  </si>
  <si>
    <t>Комплект сальникового уплотнения для SVA, SCA, REG</t>
  </si>
  <si>
    <t>148B3767R</t>
  </si>
  <si>
    <t>SNV-L G½" - W½" с ниппеем DN 10  в комплекте
Мультипак: 5 клапанов + 5 ниппелей</t>
  </si>
  <si>
    <t>SNV-L G½" - W½" с ниппеем DN 6  в комплекте
Мультипак: 5 клапанов + 5 ниппелей</t>
  </si>
  <si>
    <t>Угловой запорный клапан SNV-L ANG G1/2-W1/2 + ниппель DN 10</t>
  </si>
  <si>
    <t>Ниппель под сварку DN 6</t>
  </si>
  <si>
    <t>027S2012R</t>
  </si>
  <si>
    <t>027S2013R</t>
  </si>
  <si>
    <t>027S2014R</t>
  </si>
  <si>
    <t>027S2015R</t>
  </si>
  <si>
    <t>027S2016R</t>
  </si>
  <si>
    <t>027S2017R</t>
  </si>
  <si>
    <t>027S2018R</t>
  </si>
  <si>
    <t>027S2019R</t>
  </si>
  <si>
    <t>027S2020R</t>
  </si>
  <si>
    <t>027S2021R</t>
  </si>
  <si>
    <t>027S2022R</t>
  </si>
  <si>
    <t>027S2023R</t>
  </si>
  <si>
    <t>027S2024R</t>
  </si>
  <si>
    <t>027S2025R</t>
  </si>
  <si>
    <t>027S2026R</t>
  </si>
  <si>
    <t>027S2027R</t>
  </si>
  <si>
    <t>027S2028R</t>
  </si>
  <si>
    <t>027S2029R</t>
  </si>
  <si>
    <t>027S2030R</t>
  </si>
  <si>
    <t>027S2032R</t>
  </si>
  <si>
    <t>027S2033R</t>
  </si>
  <si>
    <t>027S2034R</t>
  </si>
  <si>
    <t>027S2035R</t>
  </si>
  <si>
    <t>027S2036R</t>
  </si>
  <si>
    <t>027S2037R</t>
  </si>
  <si>
    <t>027S2038R</t>
  </si>
  <si>
    <t>027S2039R</t>
  </si>
  <si>
    <t>027S2040R</t>
  </si>
  <si>
    <t>027S2512R</t>
  </si>
  <si>
    <t>027S2513R</t>
  </si>
  <si>
    <t>027S2514R</t>
  </si>
  <si>
    <t>027S2515R</t>
  </si>
  <si>
    <t>027S2516R</t>
  </si>
  <si>
    <t>027S2517R</t>
  </si>
  <si>
    <t>027S2518R</t>
  </si>
  <si>
    <t>027S2519R</t>
  </si>
  <si>
    <t>027S2520R</t>
  </si>
  <si>
    <t>027S2521R</t>
  </si>
  <si>
    <t>027S2522R</t>
  </si>
  <si>
    <t>027S2523R</t>
  </si>
  <si>
    <t>027S2524R</t>
  </si>
  <si>
    <t>027S2525R</t>
  </si>
  <si>
    <t>027S2526R</t>
  </si>
  <si>
    <t>027S2527R</t>
  </si>
  <si>
    <t>027S2528R</t>
  </si>
  <si>
    <t>027S2529R</t>
  </si>
  <si>
    <t>027S2530R</t>
  </si>
  <si>
    <t>027S2532R</t>
  </si>
  <si>
    <t>027S2533R</t>
  </si>
  <si>
    <t>027S2534R</t>
  </si>
  <si>
    <t>027S2535R</t>
  </si>
  <si>
    <t>027S2536R</t>
  </si>
  <si>
    <t>027S2537R</t>
  </si>
  <si>
    <t>027S2538R</t>
  </si>
  <si>
    <t>027S2539R</t>
  </si>
  <si>
    <t>027S2540R</t>
  </si>
  <si>
    <t>027S2031R</t>
  </si>
  <si>
    <t>027S2531R</t>
  </si>
  <si>
    <t>Предохранительный клапаны SFV-R 20 c уставкой 12 бар</t>
  </si>
  <si>
    <t>Предохранительный клапаны SFV-R 20 c уставкой 13 бар</t>
  </si>
  <si>
    <t>Предохранительный клапаны SFV-R 20 c уставкой 14 бар</t>
  </si>
  <si>
    <t>Предохранительный клапаны SFV-R 20 c уставкой 15 бар</t>
  </si>
  <si>
    <t>Предохранительный клапаны SFV-R 20 c уставкой 16 бар</t>
  </si>
  <si>
    <t>Предохранительный клапаны SFV-R 20 c уставкой 17 бар</t>
  </si>
  <si>
    <t>Предохранительный клапаны SFV-R 20 c уставкой 18 бар</t>
  </si>
  <si>
    <t>Предохранительный клапаны SFV-R 20 c уставкой 19 бар</t>
  </si>
  <si>
    <t>Предохранительный клапаны SFV-R 20 c уставкой 20 бар</t>
  </si>
  <si>
    <t>Предохранительный клапаны SFV-R 20 c уставкой 21 бар</t>
  </si>
  <si>
    <t>Предохранительный клапаны SFV-R 20 c уставкой 22 бар</t>
  </si>
  <si>
    <t>Предохранительный клапаны SFV-R 20 c уставкой 23 бар</t>
  </si>
  <si>
    <t>Предохранительный клапаны SFV-R 20 c уставкой 24 бар</t>
  </si>
  <si>
    <t>Предохранительный клапаны SFV-R 20 c уставкой 25 бар</t>
  </si>
  <si>
    <t>Предохранительный клапаны SFV-R 20 c уставкой 26 бар</t>
  </si>
  <si>
    <t>Предохранительный клапаны SFV-R 20 c уставкой 27 бар</t>
  </si>
  <si>
    <t>Предохранительный клапаны SFV-R 20 c уставкой 28 бар</t>
  </si>
  <si>
    <t>Предохранительный клапаны SFV-R 20 c уставкой 29 бар</t>
  </si>
  <si>
    <t>Предохранительный клапаны SFV-R 20 c уставкой 30 бар</t>
  </si>
  <si>
    <t>Предохранительный клапаны SFV-R 20 c уставкой 31 бар</t>
  </si>
  <si>
    <t>Предохранительный клапаны SFV-R 20 c уставкой 32 бар</t>
  </si>
  <si>
    <t>Предохранительный клапаны SFV-R 20 c уставкой 33 бар</t>
  </si>
  <si>
    <t>Предохранительный клапаны SFV-R 20 c уставкой 34 бар</t>
  </si>
  <si>
    <t>Предохранительный клапаны SFV-R 20 c уставкой 35 бар</t>
  </si>
  <si>
    <t>Предохранительный клапаны SFV-R 20 c уставкой 36 бар</t>
  </si>
  <si>
    <t>Предохранительный клапаны SFV-R 20 c уставкой 37 бар</t>
  </si>
  <si>
    <t>Предохранительный клапаны SFV-R 20 c уставкой 38 бар</t>
  </si>
  <si>
    <t>Предохранительный клапаны SFV-R 20 c уставкой 39 бар</t>
  </si>
  <si>
    <t>Предохранительный клапаны SFV-R 20 c уставкой 40 бар</t>
  </si>
  <si>
    <t>Предохранительный клапаны SFV-R 25 c уставкой 12 бар</t>
  </si>
  <si>
    <t>Предохранительный клапаны SFV-R 25 c уставкой 13 бар</t>
  </si>
  <si>
    <t>Предохранительный клапаны SFV-R 25 c уставкой 14 бар</t>
  </si>
  <si>
    <t>Предохранительный клапаны SFV-R 25 c уставкой 15 бар</t>
  </si>
  <si>
    <t>Предохранительный клапаны SFV-R 25 c уставкой 16 бар</t>
  </si>
  <si>
    <t>Предохранительный клапаны SFV-R 25 c уставкой 17 бар</t>
  </si>
  <si>
    <t>Предохранительный клапаны SFV-R 25 c уставкой 18 бар</t>
  </si>
  <si>
    <t>Предохранительный клапаны SFV-R 25 c уставкой 19 бар</t>
  </si>
  <si>
    <t>Предохранительный клапаны SFV-R 25 c уставкой 20 бар</t>
  </si>
  <si>
    <t>Предохранительный клапаны SFV-R 25 c уставкой 21 бар</t>
  </si>
  <si>
    <t>Предохранительный клапаны SFV-R 25 c уставкой 22 бар</t>
  </si>
  <si>
    <t>Предохранительный клапаны SFV-R 25 c уставкой 23 бар</t>
  </si>
  <si>
    <t>Предохранительный клапаны SFV-R 25 c уставкой 24 бар</t>
  </si>
  <si>
    <t>Предохранительный клапаны SFV-R 25 c уставкой 25 бар</t>
  </si>
  <si>
    <t>Предохранительный клапаны SFV-R 25 c уставкой 26 бар</t>
  </si>
  <si>
    <t>Предохранительный клапаны SFV-R 25 c уставкой 27 бар</t>
  </si>
  <si>
    <t>Предохранительный клапаны SFV-R 25 c уставкой 28 бар</t>
  </si>
  <si>
    <t>Предохранительный клапаны SFV-R 25 c уставкой 29 бар</t>
  </si>
  <si>
    <t>Предохранительный клапаны SFV-R 25 c уставкой 30 бар</t>
  </si>
  <si>
    <t>Предохранительный клапаны SFV-R 25 c уставкой 31 бар</t>
  </si>
  <si>
    <t>Предохранительный клапаны SFV-R 25 c уставкой 32 бар</t>
  </si>
  <si>
    <t>Предохранительный клапаны SFV-R 25 c уставкой 33 бар</t>
  </si>
  <si>
    <t>Предохранительный клапаны SFV-R 25 c уставкой 34 бар</t>
  </si>
  <si>
    <t>Предохранительный клапаны SFV-R 25 c уставкой 35 бар</t>
  </si>
  <si>
    <t>Предохранительный клапаны SFV-R 25 c уставкой 36 бар</t>
  </si>
  <si>
    <t>Предохранительный клапаны SFV-R 25 c уставкой 37 бар</t>
  </si>
  <si>
    <t>Предохранительный клапаны SFV-R 25 c уставкой 38 бар</t>
  </si>
  <si>
    <t>Предохранительный клапаны SFV-R 25 c уставкой 39 бар</t>
  </si>
  <si>
    <t>Предохранительный клапаны SFV-R 25 c уставкой 40 бар</t>
  </si>
  <si>
    <t>SFV-R</t>
  </si>
  <si>
    <t>SFV-R 20</t>
  </si>
  <si>
    <t>SFV-R 25</t>
  </si>
  <si>
    <t xml:space="preserve"> -50…100</t>
  </si>
  <si>
    <t>Вход - резьба G 1 1/4"
Выход - резьба G 1 1/2"</t>
  </si>
  <si>
    <t xml:space="preserve">Предохранительные клапаны </t>
  </si>
  <si>
    <t>Клапаны SFV-R - это стандартные зависящие от противодавления предохранительные клапаны углового исполнения, предназначенные для защиты сосудов и других элементов системы охлаждения от слишком большого давления.
Клапаны удовлетворяют всем требованиям, предъявляемым к запорному оборудованию для промышленных холодильных установок.</t>
  </si>
  <si>
    <t>Уставка срабатывания, бар</t>
  </si>
  <si>
    <r>
      <t>*</t>
    </r>
    <r>
      <rPr>
        <sz val="9"/>
        <rFont val="Verdana"/>
        <family val="2"/>
      </rPr>
      <t>При температуре ниже –30°C полную герметичность клапана после срабатывания можно гарантировать только тогда, когда рабочее давление составляет 50% и менее (≤0,5 ∙ Pуст) предохранительного клапана</t>
    </r>
  </si>
  <si>
    <t>Запорные клапаны</t>
  </si>
  <si>
    <t>027V2525R</t>
  </si>
  <si>
    <t>027V3225R</t>
  </si>
  <si>
    <t>027V3232R</t>
  </si>
  <si>
    <t>Запорные клапаны DSV-F 25/25 с комплектом ответных фланцев</t>
  </si>
  <si>
    <t>Запорные клапаны DSV-F 32/25 с комплектом ответных фланцев</t>
  </si>
  <si>
    <t>Запорные клапаны DSV-F 32/32 с комплектом ответных фланцев</t>
  </si>
  <si>
    <t>DSV-F</t>
  </si>
  <si>
    <t>DSV-F 25/25</t>
  </si>
  <si>
    <t>DSV-F 32/25</t>
  </si>
  <si>
    <t>DSV-F 32/32</t>
  </si>
  <si>
    <t>Вход - DIN 25
Выход  - DIN 25</t>
  </si>
  <si>
    <t>Поз.</t>
  </si>
  <si>
    <t>Кол-во, шт.</t>
  </si>
  <si>
    <t>Клапан DSV-F</t>
  </si>
  <si>
    <t xml:space="preserve">Ответный фланец под сварку DIN 25 </t>
  </si>
  <si>
    <t>2 и 5</t>
  </si>
  <si>
    <t xml:space="preserve">Фланец с резьбой G 1 1/4” </t>
  </si>
  <si>
    <t>Фланце с резьбой G 1 1/2</t>
  </si>
  <si>
    <t>Ответный фланец под сварку DIN 32</t>
  </si>
  <si>
    <t>Ответный фланец под сварку DIN 25</t>
  </si>
  <si>
    <t xml:space="preserve">Болты и прокладочные уплотнения включены в комплект поставки </t>
  </si>
  <si>
    <t>Предохранительные клапаны SFV-R заказываются отдельно</t>
  </si>
  <si>
    <t>Запорные клапаны DSV - предназначены для использования с двумя предохранительными клапанами SFV-R. Наличие двух предохранительных клапанов позволяет пропускать поток через один из них, а второй предохранительный клапан использовать во время ремонта или сервисного обслуживания первого клапана.
Клапаны удовлетворяют всем требованиям, предъявляемым к запорному оборудованию для промышленных холодильных установок.</t>
  </si>
  <si>
    <t>148O4925R</t>
  </si>
  <si>
    <t>148O6025R</t>
  </si>
  <si>
    <t>148O4932R</t>
  </si>
  <si>
    <t>148O6032R</t>
  </si>
  <si>
    <t>148O4940R</t>
  </si>
  <si>
    <t>148O6040R</t>
  </si>
  <si>
    <t>148O4950R</t>
  </si>
  <si>
    <t>148O6050R</t>
  </si>
  <si>
    <t>148O4965R</t>
  </si>
  <si>
    <t>148O6065R</t>
  </si>
  <si>
    <t>148O4980R</t>
  </si>
  <si>
    <t>148O6080R</t>
  </si>
  <si>
    <r>
      <t>Регулятор температуры масла ORV 25 D с термомтатом 49</t>
    </r>
    <r>
      <rPr>
        <sz val="10"/>
        <color rgb="FF000000"/>
        <rFont val="Calibri"/>
        <family val="2"/>
      </rPr>
      <t>⁰С</t>
    </r>
  </si>
  <si>
    <r>
      <t>Регулятор температуры масла ORV 25 D с термомтатом 60</t>
    </r>
    <r>
      <rPr>
        <sz val="10"/>
        <color rgb="FF000000"/>
        <rFont val="Calibri"/>
        <family val="2"/>
      </rPr>
      <t>⁰С</t>
    </r>
  </si>
  <si>
    <r>
      <t>Регулятор температуры масла ORV 32 D с термомтатом 49</t>
    </r>
    <r>
      <rPr>
        <sz val="10"/>
        <color rgb="FF000000"/>
        <rFont val="Calibri"/>
        <family val="2"/>
      </rPr>
      <t>⁰С</t>
    </r>
  </si>
  <si>
    <r>
      <t>Регулятор температуры масла ORV 32 D с термомтатом 60</t>
    </r>
    <r>
      <rPr>
        <sz val="10"/>
        <color rgb="FF000000"/>
        <rFont val="Calibri"/>
        <family val="2"/>
      </rPr>
      <t>⁰С</t>
    </r>
  </si>
  <si>
    <r>
      <t>Регулятор температуры масла ORV 40 D с термомтатом 49</t>
    </r>
    <r>
      <rPr>
        <sz val="10"/>
        <color rgb="FF000000"/>
        <rFont val="Calibri"/>
        <family val="2"/>
      </rPr>
      <t>⁰С</t>
    </r>
  </si>
  <si>
    <r>
      <t>Регулятор температуры масла ORV 40 D с термомтатом 60</t>
    </r>
    <r>
      <rPr>
        <sz val="10"/>
        <color rgb="FF000000"/>
        <rFont val="Calibri"/>
        <family val="2"/>
      </rPr>
      <t>⁰С</t>
    </r>
  </si>
  <si>
    <r>
      <t>Регулятор температуры масла ORV 50 D с термомтатом 49</t>
    </r>
    <r>
      <rPr>
        <sz val="10"/>
        <color rgb="FF000000"/>
        <rFont val="Calibri"/>
        <family val="2"/>
      </rPr>
      <t>⁰С</t>
    </r>
  </si>
  <si>
    <r>
      <t>Регулятор температуры масла ORV 50 D с термомтатом 60</t>
    </r>
    <r>
      <rPr>
        <sz val="10"/>
        <color rgb="FF000000"/>
        <rFont val="Calibri"/>
        <family val="2"/>
      </rPr>
      <t>⁰С</t>
    </r>
  </si>
  <si>
    <r>
      <t>Регулятор температуры масла ORV 65 D с термомтатом 49</t>
    </r>
    <r>
      <rPr>
        <sz val="10"/>
        <color rgb="FF000000"/>
        <rFont val="Calibri"/>
        <family val="2"/>
      </rPr>
      <t>⁰С</t>
    </r>
  </si>
  <si>
    <r>
      <t>Регулятор температуры масла ORV 65 D с термомтатом 60</t>
    </r>
    <r>
      <rPr>
        <sz val="10"/>
        <color rgb="FF000000"/>
        <rFont val="Calibri"/>
        <family val="2"/>
      </rPr>
      <t>⁰С</t>
    </r>
  </si>
  <si>
    <r>
      <t>Регулятор температуры масла ORV 80 D с термомтатом 49</t>
    </r>
    <r>
      <rPr>
        <sz val="10"/>
        <color rgb="FF000000"/>
        <rFont val="Calibri"/>
        <family val="2"/>
      </rPr>
      <t>⁰С</t>
    </r>
  </si>
  <si>
    <r>
      <t>Регулятор температуры масла ORV 80 D с термомтатом 60</t>
    </r>
    <r>
      <rPr>
        <sz val="10"/>
        <color rgb="FF000000"/>
        <rFont val="Calibri"/>
        <family val="2"/>
      </rPr>
      <t>⁰С</t>
    </r>
  </si>
  <si>
    <t>027B0922R</t>
  </si>
  <si>
    <t xml:space="preserve">Пилотный клапан  CVP-H  (10 ÷ 52 бар) </t>
  </si>
  <si>
    <t xml:space="preserve">CVP-H </t>
  </si>
  <si>
    <t>10 ÷ 52</t>
  </si>
  <si>
    <t>CVP-M; диапазон регулирования (10  ÷ 52 бар)</t>
  </si>
  <si>
    <t>Столбец2</t>
  </si>
  <si>
    <t>146C1100R</t>
  </si>
  <si>
    <t>146C1125R</t>
  </si>
  <si>
    <t>146C1150R</t>
  </si>
  <si>
    <t>146C2100R</t>
  </si>
  <si>
    <t>146C2125R</t>
  </si>
  <si>
    <t>146C2150R</t>
  </si>
  <si>
    <t>146B1100R</t>
  </si>
  <si>
    <t>146B2100R</t>
  </si>
  <si>
    <t>146B1125R</t>
  </si>
  <si>
    <t>146B2125R</t>
  </si>
  <si>
    <t>146B1150R</t>
  </si>
  <si>
    <t>146B2150R</t>
  </si>
  <si>
    <t>146C9100R</t>
  </si>
  <si>
    <t>146C0100R</t>
  </si>
  <si>
    <t>146C9125R</t>
  </si>
  <si>
    <t>146C0125R</t>
  </si>
  <si>
    <t>146C9150R</t>
  </si>
  <si>
    <t>146C0150R</t>
  </si>
  <si>
    <t>146B9100R</t>
  </si>
  <si>
    <t>146B0100R</t>
  </si>
  <si>
    <t>146B9125R</t>
  </si>
  <si>
    <t>146B0125R</t>
  </si>
  <si>
    <t>146B9150R</t>
  </si>
  <si>
    <t>146B0150R</t>
  </si>
  <si>
    <t>146C5100R</t>
  </si>
  <si>
    <t>146C6100R</t>
  </si>
  <si>
    <t>146C5125R</t>
  </si>
  <si>
    <t>146C6125R</t>
  </si>
  <si>
    <t>146C5150R</t>
  </si>
  <si>
    <t>146C6150R</t>
  </si>
  <si>
    <t>146B5100R</t>
  </si>
  <si>
    <t>146B6100R</t>
  </si>
  <si>
    <t>146B5125R</t>
  </si>
  <si>
    <t>146B6125R</t>
  </si>
  <si>
    <t>146B5150R</t>
  </si>
  <si>
    <t>146B6150R</t>
  </si>
  <si>
    <t>146C7100R</t>
  </si>
  <si>
    <t>146C8100R</t>
  </si>
  <si>
    <t>146C7125R</t>
  </si>
  <si>
    <t>146C8125R</t>
  </si>
  <si>
    <t>146C7150R</t>
  </si>
  <si>
    <t>146C8150R</t>
  </si>
  <si>
    <t>146B7100R</t>
  </si>
  <si>
    <t>146B8100R</t>
  </si>
  <si>
    <t>146B7125R</t>
  </si>
  <si>
    <t>146B8125R</t>
  </si>
  <si>
    <t>146B7150R</t>
  </si>
  <si>
    <t>146B8150R</t>
  </si>
  <si>
    <t>026F3020R</t>
  </si>
  <si>
    <t>026F3025R</t>
  </si>
  <si>
    <t>026F3032R</t>
  </si>
  <si>
    <t>026F3040R</t>
  </si>
  <si>
    <t>026F3050R</t>
  </si>
  <si>
    <t>026F3100R</t>
  </si>
  <si>
    <t>025B3020R</t>
  </si>
  <si>
    <t>025B3025R</t>
  </si>
  <si>
    <t>025B3032R</t>
  </si>
  <si>
    <t>025B3040R</t>
  </si>
  <si>
    <t>025B3050R</t>
  </si>
  <si>
    <t>025B3065R</t>
  </si>
  <si>
    <t>145O4925R</t>
  </si>
  <si>
    <t>145O6025R</t>
  </si>
  <si>
    <t>145O4932R</t>
  </si>
  <si>
    <t>145O6032R</t>
  </si>
  <si>
    <t>145O4940R</t>
  </si>
  <si>
    <t>145O6040R</t>
  </si>
  <si>
    <t>145O4950R</t>
  </si>
  <si>
    <t>145O6050R</t>
  </si>
  <si>
    <t>145O4965R</t>
  </si>
  <si>
    <t>145O6065R</t>
  </si>
  <si>
    <t>Под сварку встык GOST</t>
  </si>
  <si>
    <t xml:space="preserve"> SVA 100 G STR; колпачок и маховик в комплекте; под сварку встык</t>
  </si>
  <si>
    <t xml:space="preserve"> SVA 100 G ANG; колпачок и маховик в комплекте; под сварку встык</t>
  </si>
  <si>
    <t xml:space="preserve"> SVA 125 G STR; колпачок и маховик в комплекте; под сварку встык</t>
  </si>
  <si>
    <t xml:space="preserve"> SVA 125 G ANG; колпачок и маховик в комплекте; под сварку встык</t>
  </si>
  <si>
    <t xml:space="preserve"> SVA 150 G STR; колпачок и маховик в комплекте; под сварку встык</t>
  </si>
  <si>
    <t xml:space="preserve"> SVA 150 G ANG; колпачок и маховик в комплекте; под сварку встык</t>
  </si>
  <si>
    <t>Прямой запорный клапан  SVA 15 D STR PN 52</t>
  </si>
  <si>
    <t>Угловой запорный клапан  SVA 15 D ANG PN 52</t>
  </si>
  <si>
    <t>Прямой запорный клапан  SVA 20 D STR PN 52</t>
  </si>
  <si>
    <t>Угловой запорный клапан  SVA 20 D ANG PN 52</t>
  </si>
  <si>
    <t>Прямой запорный клапан  SVA 25 D STR PN 52</t>
  </si>
  <si>
    <t>Угловой запорный клапан  SVA 25 D ANG PN 52</t>
  </si>
  <si>
    <t>Прямой запорный клапан  SVA 32 D STR PN 52</t>
  </si>
  <si>
    <t>Угловой запорный клапан  SVA 32 D ANG PN 52</t>
  </si>
  <si>
    <t>Прямой запорный клапан  SVA 40 D STR PN 52</t>
  </si>
  <si>
    <t>Угловой запорный клапан  SVA 40 D ANG PN 52</t>
  </si>
  <si>
    <t>Прямой запорный клапан  SVA 50 D STR PN 52</t>
  </si>
  <si>
    <t>Угловой запорный клапан  SVA 50 D ANG PN 52</t>
  </si>
  <si>
    <t>Прямой запорный клапан  SVA 65 D STR PN 52</t>
  </si>
  <si>
    <t>Угловой запорный клапан  SVA 65 D ANG PN 52</t>
  </si>
  <si>
    <t>Прямой запорный клапан  SVA 80 D STR PN 52</t>
  </si>
  <si>
    <t>Угловой запорный клапан  SVA 80 D ANG PN 52</t>
  </si>
  <si>
    <t>Прямой запорный клапан  SVA 100 D STR PN 52</t>
  </si>
  <si>
    <t>Угловой запорный клапан  SVA 100 D ANG PN 52</t>
  </si>
  <si>
    <t>Прямой запорный клапан  SVA 125 D STR PN 52</t>
  </si>
  <si>
    <t>Угловой запорный клапан  SVA 125 D ANG PN 52</t>
  </si>
  <si>
    <t>Прямой запорный клапан  SVA 150 D STR PN 52</t>
  </si>
  <si>
    <t>Угловой запорный клапан  SVA 150 D ANG PN 52</t>
  </si>
  <si>
    <t>Прямой запорный клапан  SVA 100 D STR PN 40</t>
  </si>
  <si>
    <t>Угловой запорный клапан  SVA 100 D ANG PN 40</t>
  </si>
  <si>
    <t>Прямой запорный клапан SVA 125 D STR PN 40</t>
  </si>
  <si>
    <t>Угловой запорный клапан  SVA 125 D ANG PN 40</t>
  </si>
  <si>
    <t>Прямой запорный клапан  SVA 150 D STR PN 40</t>
  </si>
  <si>
    <t>Угловой запорный клапан  SVA 150 D ANG PN 40</t>
  </si>
  <si>
    <t>Прямой запорный клапан  SVA 200 D STR PN 40</t>
  </si>
  <si>
    <t>Угловой запорный клапан  SVA 200 D ANG PN 40</t>
  </si>
  <si>
    <t>Угловой запорный клапан  SVA 250 D ANG PN 40</t>
  </si>
  <si>
    <t>Угловой запорный клапан  SVA 300 D ANG PN 40</t>
  </si>
  <si>
    <t>Угловой запорный клапан  SVA 350 D ANG PN 40</t>
  </si>
  <si>
    <t>Прямой запорный клапан  SVA 100 G STR PN 40</t>
  </si>
  <si>
    <t>Угловой запорный клапан  SVA 100 G ANG PN 40</t>
  </si>
  <si>
    <t>Прямой запорный клапан  SVA 125 G STR PN 40</t>
  </si>
  <si>
    <t>Угловой запорный клапан  SVA 125 G ANG PN 40</t>
  </si>
  <si>
    <t>Прямой запорный клапан  SVA 150 G STR PN 40</t>
  </si>
  <si>
    <t>Угловой запорный клапан  SVA 150 G ANG PN 40</t>
  </si>
  <si>
    <t>FIA</t>
  </si>
  <si>
    <t>CHV</t>
  </si>
  <si>
    <t>SCA</t>
  </si>
  <si>
    <t>Прямой обратный клапан  CHV 15 D STR PN 52</t>
  </si>
  <si>
    <t>Угловой обратный клапан  CHV 15 D ANG PN 52</t>
  </si>
  <si>
    <t>Прямой обратный клапан  CHV 20 D STR PN 52</t>
  </si>
  <si>
    <t>Угловой обратный клапан  CHV 20 D ANG PN 52</t>
  </si>
  <si>
    <t>Прямой обратный клапан  CHV 25 D STR PN 52</t>
  </si>
  <si>
    <t>Угловой обратный клапан  CHV 25 D ANG PN 52</t>
  </si>
  <si>
    <t>Прямой обратный клапан  CHV 32 D STR PN 52</t>
  </si>
  <si>
    <t>Угловой обратный клапан  CHV 32 D ANG PN 52</t>
  </si>
  <si>
    <t>Прямой обратный клапан  CHV 40 D STR PN 52</t>
  </si>
  <si>
    <t>Угловой обратный клапан  CHV 40 D ANG PN 52</t>
  </si>
  <si>
    <t>Прямой обратный клапан  CHV 50 D STR PN 52</t>
  </si>
  <si>
    <t>Угловой обратный клапан  CHV 50 D ANG PN 52</t>
  </si>
  <si>
    <t>Прямой обратный клапан  CHV 65 D STR PN 52</t>
  </si>
  <si>
    <t>Угловой обратный клапан  CHV 65 D ANG PN 52</t>
  </si>
  <si>
    <t>Прямой обратный клапан  CHV 80 D STR PN 52</t>
  </si>
  <si>
    <t>Угловой обратный клапан  CHV 80 D ANG PN 52</t>
  </si>
  <si>
    <t>Прямой обратный клапан  CHV 100 D STR PN 52</t>
  </si>
  <si>
    <t>Угловой обратный клапан  CHV 100 D ANG PN 52</t>
  </si>
  <si>
    <t>Прямой обратный клапан  CHV 125 D STR PN 52</t>
  </si>
  <si>
    <t>Угловой обратный клапан  CHV 125 D ANG PN 52</t>
  </si>
  <si>
    <t>Прямой обратный клапан  CHV 150 D STR PN 52</t>
  </si>
  <si>
    <t>Угловой обратный клапан  CHV 150 D ANG PN 52</t>
  </si>
  <si>
    <t>Прямой обратный клапан  CHV 100 D STR PN 40</t>
  </si>
  <si>
    <t>Угловой обратный клапан  CHV 100 D ANG PN 40</t>
  </si>
  <si>
    <t>Прямой обратный клапан  CHV 125 D STR PN 40</t>
  </si>
  <si>
    <t>Угловой обратный клапан  CHV 125 D ANG PN 40</t>
  </si>
  <si>
    <t>Прямой обратный клапан  CHV 150 D STR PN 40</t>
  </si>
  <si>
    <t>Угловой обратный клапан  CHV 150 D ANG PN 40</t>
  </si>
  <si>
    <t>Прямой сетчатый фильтр FIA 15 D STR PN 52</t>
  </si>
  <si>
    <t>Угловой сетчатый фильтр FIA 15 D ANG PN 52</t>
  </si>
  <si>
    <t>Прямой сетчатый фильтр FIA 20 D STR PN 52</t>
  </si>
  <si>
    <t>Угловой сетчатый фильтр FIA 20 D ANG PN 52</t>
  </si>
  <si>
    <t>Прямой сетчатый фильтр FIA 25 D STR PN 52</t>
  </si>
  <si>
    <t>Угловой сетчатый фильтр FIA 25 D ANG PN 52</t>
  </si>
  <si>
    <t>Прямой сетчатый фильтр FIA 32 D STR PN 52</t>
  </si>
  <si>
    <t>Угловой сетчатый фильтр FIA 32 D ANG PN 52</t>
  </si>
  <si>
    <t>Прямой сетчатый фильтр FIA 40 D STR PN 52</t>
  </si>
  <si>
    <t>Угловой сетчатый фильтр FIA 40 D ANG PN 52</t>
  </si>
  <si>
    <t>Прямой сетчатый фильтр FIA 50 D STR PN 52</t>
  </si>
  <si>
    <t>Угловой сетчатый фильтр FIA 50 D ANG PN 52</t>
  </si>
  <si>
    <t>Прямой сетчатый фильтр  FIA 65 D STR PN 52</t>
  </si>
  <si>
    <t>Угловой сетчатый фильтр FIA 65 D ANG PN 52</t>
  </si>
  <si>
    <t>Прямой сетчатый фильтр FIA 80 D STR PN 52</t>
  </si>
  <si>
    <t>Угловой сетчатый фильтр FIA 80 D ANG PN 52</t>
  </si>
  <si>
    <t>Прямой сетчатый фильтр FIA 100 D STR PN 52</t>
  </si>
  <si>
    <t>Угловой сетчатый фильтр FIA 100 D ANG PN 52</t>
  </si>
  <si>
    <t>Прямой сетчатый фильтр FIA 125 D STR PN 52</t>
  </si>
  <si>
    <t>Угловой сетчатый фильтр  FIA 125 D ANG PN 52</t>
  </si>
  <si>
    <t>Прямой сетчатый фильтр FIA 150 D STR PN 52</t>
  </si>
  <si>
    <t>Угловой сетчатый фильтр FIA 150 D ANG PN 52</t>
  </si>
  <si>
    <t>Прямой сетчатый фильтр FIA 100 D STR PN 40</t>
  </si>
  <si>
    <t>Угловой сетчатый фильтр FIA 100 D ANG PN 40</t>
  </si>
  <si>
    <t>Прямой сетчатый фильтр  FIA 125 D STR PN 40</t>
  </si>
  <si>
    <t>Угловой сетчатый фильтр  FIA 125 D ANG PN 40</t>
  </si>
  <si>
    <t>Прямой сетчатый фильтр  FIA 150 D STR PN 40</t>
  </si>
  <si>
    <t>Угловой сетчатый фильтр  FIA 150 D ANG PN 40</t>
  </si>
  <si>
    <t>Прямой сетчатый фильтр FIA 200 D STR PN 40</t>
  </si>
  <si>
    <t>Угловой сетчатый фильтр  FIA 200 D ANG PN 40</t>
  </si>
  <si>
    <t>Прямой сетчатый фильтр  FIA 250 D STR PN 40</t>
  </si>
  <si>
    <t>Угловой сетчатый фильтр  FIA 250 D ANG PN 40</t>
  </si>
  <si>
    <t>Прямой обратно запорный клапан  SCA 15 D STR PN 52</t>
  </si>
  <si>
    <t>Угловой обратно запорный клапан  SCA 15 D ANG PN 52</t>
  </si>
  <si>
    <t>Прямой обратно запорный клапан  SCA 20 D STR PN 52</t>
  </si>
  <si>
    <t>Угловой обратно запорный клапан  SCA 20 D ANG PN 52</t>
  </si>
  <si>
    <t>Прямой обратно запорный клапан  SCA 25 D STR PN 52</t>
  </si>
  <si>
    <t>Угловой обратно запорный клапан  SCA 25 D ANG PN 52</t>
  </si>
  <si>
    <t>Прямой обратно запорный клапан  SCA 32 D STR PN 52</t>
  </si>
  <si>
    <t>Угловой обратно запорный клапан  SCA 32 D ANG PN 52</t>
  </si>
  <si>
    <t>Прямой обратно запорный клапан  SCA 40 D STR PN 52</t>
  </si>
  <si>
    <t>Угловой обратно запорный клапан  SCA 40 D ANG PN 52</t>
  </si>
  <si>
    <t>Прямой обратно запорный клапан  SCA 50 D STR PN 52</t>
  </si>
  <si>
    <t>Угловой обратно запорный клапан  SCA 50 D ANG PN 52</t>
  </si>
  <si>
    <t>Прямой обратно запорный клапан  SCA 65 D STR PN 52</t>
  </si>
  <si>
    <t>Угловой обратно запорный клапан  SCA 65 D ANG PN 52</t>
  </si>
  <si>
    <t>Прямой обратно запорный клапан  SCA 80 D STR PN 52</t>
  </si>
  <si>
    <t>Угловой обратно запорный клапан  SCA 80 D ANG PN 52</t>
  </si>
  <si>
    <t>Прямой обратно запорный клапан  SCA 100 D STR PN 52</t>
  </si>
  <si>
    <t>Угловой обратно запорный клапан  SCA 100 D ANG PN 52</t>
  </si>
  <si>
    <t>Прямой обратно запорный клапан  SCA 125 D STR PN 52</t>
  </si>
  <si>
    <t>Угловой обратно запорный клапан  SCA 125 D ANG PN 52</t>
  </si>
  <si>
    <t>Прямой обратно запорный клапан  SCA 150 D STR PN 52</t>
  </si>
  <si>
    <t>Угловой обратно запорный клапан  SCA 150 D ANG PN 52</t>
  </si>
  <si>
    <t>Прямой обратно запорный клапан  SCA 100 D STR PN 40</t>
  </si>
  <si>
    <t>Угловой обратно запорный клапан  SCA 100 D ANG PN 40</t>
  </si>
  <si>
    <t>Прямой обратно запорный клапан  SCA 125 D STR PN 40</t>
  </si>
  <si>
    <t>Угловой обратно запорный клапан  SCA 125 D ANG PN 40</t>
  </si>
  <si>
    <t>Прямой обратно запорный клапан  SCA 150 D STR PN 40</t>
  </si>
  <si>
    <t>Угловой обратно запорный клапан  SCA 150 D ANG PN 40</t>
  </si>
  <si>
    <t>Клапан-регулятор давления с пилотным управлением PM 20 G</t>
  </si>
  <si>
    <t>Клапан-регулятор давления с пилотным управлением PM 25 G</t>
  </si>
  <si>
    <t>Клапан-регулятор давления с пилотным управлением PM 32 G</t>
  </si>
  <si>
    <t>Клапан-регулятор давления с пилотным управлением PM 40 G</t>
  </si>
  <si>
    <t>Клапан-регулятор давления с пилотным управлением PM 50 G</t>
  </si>
  <si>
    <t>Клапан-регулятор давления с пилотным управлением PM 100 G</t>
  </si>
  <si>
    <t>Фланец. Ответные фланцы под сварку GOST</t>
  </si>
  <si>
    <t>0,2 -0,4</t>
  </si>
  <si>
    <t>Клапан-регулятор давления ICS-R 25 SD</t>
  </si>
  <si>
    <t>Клапан-регулятор давления ICS-R 32 SD</t>
  </si>
  <si>
    <t>Клапан-регулятор давления ICS-R 40 SD</t>
  </si>
  <si>
    <t>Клапан-регулятор давления ICS-R 50 SD</t>
  </si>
  <si>
    <t>Клапан-регулятор давления ICS-R 65 SD</t>
  </si>
  <si>
    <t>ICS-R 25 SD</t>
  </si>
  <si>
    <t>ICS-R 32 SD</t>
  </si>
  <si>
    <t>ICS-R 40 SD</t>
  </si>
  <si>
    <t>ICS-R 50 SD</t>
  </si>
  <si>
    <t>ICS-R 65 SD</t>
  </si>
  <si>
    <t xml:space="preserve">Под пайку SD </t>
  </si>
  <si>
    <t>Клапан-регулятор давления ICS-R 20 SD</t>
  </si>
  <si>
    <t>ICS-R 20 SD</t>
  </si>
  <si>
    <t>ICS-R 25 SD PN 52</t>
  </si>
  <si>
    <t>ICS-R 32 SD PN 52</t>
  </si>
  <si>
    <t>ICS-R 40 SD PN 52</t>
  </si>
  <si>
    <t>ICS-R 50 SD PN 52</t>
  </si>
  <si>
    <t>ICS-R 65 SD PN 52</t>
  </si>
  <si>
    <t>Прямой сетчатый фильтр FIA 100 G STR PN 40</t>
  </si>
  <si>
    <t>Угловой сетчатый фильтр FIA 100 G ANG PN 40</t>
  </si>
  <si>
    <t>Прямой сетчатый фильтр  FIA 125 G STR PN 40</t>
  </si>
  <si>
    <t>Угловой сетчатый фильтр  FIA 125 G ANG PN 40</t>
  </si>
  <si>
    <t>Прямой сетчатый фильтр  FIA 150 G STR PN 40</t>
  </si>
  <si>
    <t>Угловой сетчатый фильтр  FIA 150 G ANG PN 40</t>
  </si>
  <si>
    <t>Прямой сетчатый фильтр FIA 100 G STR PN 52</t>
  </si>
  <si>
    <t>Угловой сетчатый фильтр FIA 100 G ANG PN 52</t>
  </si>
  <si>
    <t>Прямой сетчатый фильтр FIA 125 G STR PN 52</t>
  </si>
  <si>
    <t>Угловой сетчатый фильтр  FIA 125 G ANG PN 52</t>
  </si>
  <si>
    <t>Прямой сетчатый фильтр FIA 150 G STR PN 52</t>
  </si>
  <si>
    <t>Угловой сетчатый фильтр FIA 150 G ANG PN 52</t>
  </si>
  <si>
    <t>Прямой обратный клапан  CHV 100 G STR PN 40</t>
  </si>
  <si>
    <t>Угловой обратный клапан  CHV 100 G ANG PN 40</t>
  </si>
  <si>
    <t>Прямой обратный клапан  CHV 125 G STR PN 40</t>
  </si>
  <si>
    <t>Угловой обратный клапан  CHV 125 G ANG PN 40</t>
  </si>
  <si>
    <t>Прямой обратный клапан  CHV 150 G STR PN 40</t>
  </si>
  <si>
    <t>Угловой обратный клапан  CHV 150 G ANG PN 40</t>
  </si>
  <si>
    <t>Прямой обратный клапан  CHV 100 G STR PN 52</t>
  </si>
  <si>
    <t>Угловой обратный клапан  CHV 100 G ANG PN 52</t>
  </si>
  <si>
    <t>Прямой обратный клапан  CHV 125 G STR PN 52</t>
  </si>
  <si>
    <t>Угловой обратный клапан  CHV 125 G ANG PN 52</t>
  </si>
  <si>
    <t>Прямой обратный клапан  CHV 150 G STR PN 52</t>
  </si>
  <si>
    <t>Угловой обратный клапан  CHV 150 G ANG PN 52</t>
  </si>
  <si>
    <t>Прямой обратно запорный клапан  SCA 100 G STR PN 40</t>
  </si>
  <si>
    <t>Угловой обратно запорный клапан  SCA 100 G ANG PN 40</t>
  </si>
  <si>
    <t>Прямой обратно запорный клапан  SCA 125 G STR PN 40</t>
  </si>
  <si>
    <t>Угловой обратно запорный клапан  SCA 125 G ANG PN 40</t>
  </si>
  <si>
    <t>Прямой обратно запорный клапан  SCA 150 G STR PN 40</t>
  </si>
  <si>
    <t>Угловой обратно запорный клапан  SCA 150 G ANG PN 40</t>
  </si>
  <si>
    <t>Прямой обратно запорный клапан  SCA 100 G STR PN 52</t>
  </si>
  <si>
    <t>Угловой обратно запорный клапан  SCA 100 G ANG PN 52</t>
  </si>
  <si>
    <t>Прямой обратно запорный клапан  SCA 125 G STR PN 52</t>
  </si>
  <si>
    <t>Угловой обратно запорный клапан  SCA 125 G ANG PN 52</t>
  </si>
  <si>
    <t>Прямой обратно запорный клапан  SCA 150 G STR PN 52</t>
  </si>
  <si>
    <t>Угловой обратно запорный клапан  SCA 150 G ANG PN 52</t>
  </si>
  <si>
    <r>
      <t>ORV 25 D с термостатом 49</t>
    </r>
    <r>
      <rPr>
        <sz val="10"/>
        <color rgb="FF000000"/>
        <rFont val="Calibri"/>
        <family val="2"/>
      </rPr>
      <t>⁰С</t>
    </r>
  </si>
  <si>
    <r>
      <t>ORV 25 D с термостатом 60</t>
    </r>
    <r>
      <rPr>
        <sz val="10"/>
        <color rgb="FF000000"/>
        <rFont val="Calibri"/>
        <family val="2"/>
      </rPr>
      <t>⁰С</t>
    </r>
  </si>
  <si>
    <r>
      <t>ORV 32 D с термостатом 49</t>
    </r>
    <r>
      <rPr>
        <sz val="10"/>
        <color rgb="FF000000"/>
        <rFont val="Calibri"/>
        <family val="2"/>
      </rPr>
      <t>⁰С</t>
    </r>
  </si>
  <si>
    <r>
      <t>ORV 32 D с термостатом 60</t>
    </r>
    <r>
      <rPr>
        <sz val="10"/>
        <color rgb="FF000000"/>
        <rFont val="Calibri"/>
        <family val="2"/>
      </rPr>
      <t>⁰С</t>
    </r>
  </si>
  <si>
    <r>
      <t>ORV 40 D с термостатом 49</t>
    </r>
    <r>
      <rPr>
        <sz val="10"/>
        <color rgb="FF000000"/>
        <rFont val="Calibri"/>
        <family val="2"/>
      </rPr>
      <t>⁰С</t>
    </r>
  </si>
  <si>
    <r>
      <t>ORV 40 D с термостатом 60</t>
    </r>
    <r>
      <rPr>
        <sz val="10"/>
        <color rgb="FF000000"/>
        <rFont val="Calibri"/>
        <family val="2"/>
      </rPr>
      <t>⁰С</t>
    </r>
  </si>
  <si>
    <r>
      <t>ORV 50 D с термостатом 49</t>
    </r>
    <r>
      <rPr>
        <sz val="10"/>
        <color rgb="FF000000"/>
        <rFont val="Calibri"/>
        <family val="2"/>
      </rPr>
      <t>⁰С</t>
    </r>
  </si>
  <si>
    <r>
      <t>ORV 50 D с термостатом 60</t>
    </r>
    <r>
      <rPr>
        <sz val="10"/>
        <color rgb="FF000000"/>
        <rFont val="Calibri"/>
        <family val="2"/>
      </rPr>
      <t>⁰С</t>
    </r>
  </si>
  <si>
    <r>
      <t>ORV 65 D с термостатом 49</t>
    </r>
    <r>
      <rPr>
        <sz val="10"/>
        <color rgb="FF000000"/>
        <rFont val="Calibri"/>
        <family val="2"/>
      </rPr>
      <t>⁰С</t>
    </r>
  </si>
  <si>
    <r>
      <t>ORV 65 D с термостатом 60</t>
    </r>
    <r>
      <rPr>
        <sz val="10"/>
        <color rgb="FF000000"/>
        <rFont val="Calibri"/>
        <family val="2"/>
      </rPr>
      <t>⁰С</t>
    </r>
  </si>
  <si>
    <r>
      <t>ORV 80 D с термостатом 49</t>
    </r>
    <r>
      <rPr>
        <sz val="10"/>
        <color rgb="FF000000"/>
        <rFont val="Calibri"/>
        <family val="2"/>
      </rPr>
      <t>⁰С</t>
    </r>
  </si>
  <si>
    <r>
      <t>ORV 80 D с термостатом 60</t>
    </r>
    <r>
      <rPr>
        <sz val="10"/>
        <color rgb="FF000000"/>
        <rFont val="Calibri"/>
        <family val="2"/>
      </rPr>
      <t>⁰С</t>
    </r>
  </si>
  <si>
    <r>
      <t>ORV 25 SD с термостатом 49</t>
    </r>
    <r>
      <rPr>
        <sz val="10"/>
        <color rgb="FF000000"/>
        <rFont val="Calibri"/>
        <family val="2"/>
      </rPr>
      <t>⁰С</t>
    </r>
  </si>
  <si>
    <r>
      <t>Регулятор температуры масла ORV 25 SD с термомтатом 49</t>
    </r>
    <r>
      <rPr>
        <sz val="10"/>
        <color rgb="FF000000"/>
        <rFont val="Calibri"/>
        <family val="2"/>
      </rPr>
      <t>⁰С</t>
    </r>
  </si>
  <si>
    <r>
      <t>Регулятор температуры масла ORV 25 SD с термомтатом 60</t>
    </r>
    <r>
      <rPr>
        <sz val="10"/>
        <color rgb="FF000000"/>
        <rFont val="Calibri"/>
        <family val="2"/>
      </rPr>
      <t>⁰С</t>
    </r>
  </si>
  <si>
    <r>
      <t>ORV 25 SD с термостатом 60</t>
    </r>
    <r>
      <rPr>
        <sz val="10"/>
        <color rgb="FF000000"/>
        <rFont val="Calibri"/>
        <family val="2"/>
      </rPr>
      <t>⁰С</t>
    </r>
  </si>
  <si>
    <r>
      <t>Регулятор температуры масла ORV 32 SD с термомтатом 60</t>
    </r>
    <r>
      <rPr>
        <sz val="10"/>
        <color rgb="FF000000"/>
        <rFont val="Calibri"/>
        <family val="2"/>
      </rPr>
      <t>⁰С</t>
    </r>
  </si>
  <si>
    <r>
      <t>Регулятор температуры масла ORV 32 SD с термомтатом 49</t>
    </r>
    <r>
      <rPr>
        <sz val="10"/>
        <color rgb="FF000000"/>
        <rFont val="Calibri"/>
        <family val="2"/>
      </rPr>
      <t>⁰С</t>
    </r>
  </si>
  <si>
    <r>
      <t>Регулятор температуры масла ORV 40 SD с термомтатом 49</t>
    </r>
    <r>
      <rPr>
        <sz val="10"/>
        <color rgb="FF000000"/>
        <rFont val="Calibri"/>
        <family val="2"/>
      </rPr>
      <t>⁰С</t>
    </r>
  </si>
  <si>
    <r>
      <t>Регулятор температуры масла ORV 40 SD с термомтатом 60</t>
    </r>
    <r>
      <rPr>
        <sz val="10"/>
        <color rgb="FF000000"/>
        <rFont val="Calibri"/>
        <family val="2"/>
      </rPr>
      <t>⁰С</t>
    </r>
  </si>
  <si>
    <r>
      <t>Регулятор температуры масла ORV 50 SD с термомтатом 49</t>
    </r>
    <r>
      <rPr>
        <sz val="10"/>
        <color rgb="FF000000"/>
        <rFont val="Calibri"/>
        <family val="2"/>
      </rPr>
      <t>⁰С</t>
    </r>
  </si>
  <si>
    <r>
      <t>Регулятор температуры масла ORV 50 SD с термомтатом 60</t>
    </r>
    <r>
      <rPr>
        <sz val="10"/>
        <color rgb="FF000000"/>
        <rFont val="Calibri"/>
        <family val="2"/>
      </rPr>
      <t>⁰С</t>
    </r>
  </si>
  <si>
    <r>
      <t>Регулятор температуры масла ORV 65 SD с термомтатом 49</t>
    </r>
    <r>
      <rPr>
        <sz val="10"/>
        <color rgb="FF000000"/>
        <rFont val="Calibri"/>
        <family val="2"/>
      </rPr>
      <t>⁰С</t>
    </r>
  </si>
  <si>
    <r>
      <t>Регулятор температуры масла ORV 65 SD с термомтатом 60</t>
    </r>
    <r>
      <rPr>
        <sz val="10"/>
        <color rgb="FF000000"/>
        <rFont val="Calibri"/>
        <family val="2"/>
      </rPr>
      <t>⁰С</t>
    </r>
  </si>
  <si>
    <r>
      <t>ORV 32 SD с термостатом 49</t>
    </r>
    <r>
      <rPr>
        <sz val="10"/>
        <color rgb="FF000000"/>
        <rFont val="Calibri"/>
        <family val="2"/>
      </rPr>
      <t>⁰С</t>
    </r>
  </si>
  <si>
    <r>
      <t>ORV 32 SD с термостатом 60</t>
    </r>
    <r>
      <rPr>
        <sz val="10"/>
        <color rgb="FF000000"/>
        <rFont val="Calibri"/>
        <family val="2"/>
      </rPr>
      <t>⁰С</t>
    </r>
  </si>
  <si>
    <r>
      <t>ORV 40 SD с термостатом 49</t>
    </r>
    <r>
      <rPr>
        <sz val="10"/>
        <color rgb="FF000000"/>
        <rFont val="Calibri"/>
        <family val="2"/>
      </rPr>
      <t>⁰С</t>
    </r>
  </si>
  <si>
    <r>
      <t>ORV 40 SD с термостатом 60</t>
    </r>
    <r>
      <rPr>
        <sz val="10"/>
        <color rgb="FF000000"/>
        <rFont val="Calibri"/>
        <family val="2"/>
      </rPr>
      <t>⁰С</t>
    </r>
  </si>
  <si>
    <r>
      <t>ORV 50 SD с термостатом 49</t>
    </r>
    <r>
      <rPr>
        <sz val="10"/>
        <color rgb="FF000000"/>
        <rFont val="Calibri"/>
        <family val="2"/>
      </rPr>
      <t>⁰С</t>
    </r>
  </si>
  <si>
    <r>
      <t>ORV 50 SD с термостатом 60</t>
    </r>
    <r>
      <rPr>
        <sz val="10"/>
        <color rgb="FF000000"/>
        <rFont val="Calibri"/>
        <family val="2"/>
      </rPr>
      <t>⁰С</t>
    </r>
  </si>
  <si>
    <r>
      <t>ORV 65 SD с термостатом 49</t>
    </r>
    <r>
      <rPr>
        <sz val="10"/>
        <color rgb="FF000000"/>
        <rFont val="Calibri"/>
        <family val="2"/>
      </rPr>
      <t>⁰С</t>
    </r>
  </si>
  <si>
    <t>027N0020R</t>
  </si>
  <si>
    <t>027N0025R</t>
  </si>
  <si>
    <t>027N0032R</t>
  </si>
  <si>
    <t xml:space="preserve">Описание </t>
  </si>
  <si>
    <t>Комплект фланцев DN 20 для одиночной установки предохранительного клапана SFV-R 20/25</t>
  </si>
  <si>
    <t>Комплект фланцев DN 25 для одиночной установки предохранительного клапана SFV-R 20/25</t>
  </si>
  <si>
    <t>Комплект фланцев DN 32 для одиночной установки предохранительного клапана SFV-R 20/25</t>
  </si>
  <si>
    <t>Под сварку встык DIN 20</t>
  </si>
  <si>
    <t>Под сварку встык DIN 25</t>
  </si>
  <si>
    <t>Под сварку встык DIN 32</t>
  </si>
  <si>
    <r>
      <t>ORV 65 SD с термостатом 60</t>
    </r>
    <r>
      <rPr>
        <sz val="11"/>
        <color rgb="FF000000"/>
        <rFont val="Calibri"/>
        <family val="2"/>
      </rPr>
      <t>⁰С</t>
    </r>
  </si>
  <si>
    <t>027F1045R</t>
  </si>
  <si>
    <t>027F1046R</t>
  </si>
  <si>
    <t>027Z3731R</t>
  </si>
  <si>
    <t>027Z3732R</t>
  </si>
  <si>
    <t>027Z3733R</t>
  </si>
  <si>
    <t>027Z3734R</t>
  </si>
  <si>
    <t>027Z3735R</t>
  </si>
  <si>
    <t>027Z3736R</t>
  </si>
  <si>
    <t>027Z3737R</t>
  </si>
  <si>
    <t>027Z3020R</t>
  </si>
  <si>
    <t>027Z3032R</t>
  </si>
  <si>
    <t>027Z3050R</t>
  </si>
  <si>
    <t>027Z3065R</t>
  </si>
  <si>
    <t>027Z3100R</t>
  </si>
  <si>
    <t>027Z3125R</t>
  </si>
  <si>
    <t>027Z3150R</t>
  </si>
  <si>
    <t>Ревизионный комплект прокладочных уплотнений для клапанов ICS-R 20-25</t>
  </si>
  <si>
    <t>Ревизионный комплект прокладочных уплотнений для клапанов ICS-R 32-40</t>
  </si>
  <si>
    <t>Ревизионный комплект прокладочных уплотнений для клапанов ICS-R 50</t>
  </si>
  <si>
    <t>Ревизионный комплект прокладочных уплотнений для клапанов ICS-R 65-80</t>
  </si>
  <si>
    <t>Заглушка типа "А" с прокладками для клапанов ICS-R/ PM</t>
  </si>
  <si>
    <t>Заглушка «А»</t>
  </si>
  <si>
    <t>Заглушка «B»</t>
  </si>
  <si>
    <t>Комплект №1
Ревизионный комплект прокладок</t>
  </si>
  <si>
    <t xml:space="preserve">Комплект №2
Функциональный модуль </t>
  </si>
  <si>
    <t>Комплект №3
Сальник с прокладками</t>
  </si>
  <si>
    <r>
      <t xml:space="preserve">Клапаны запорные типа </t>
    </r>
    <r>
      <rPr>
        <b/>
        <sz val="10"/>
        <rFont val="Verdana"/>
        <family val="2"/>
      </rPr>
      <t>SVA-Q</t>
    </r>
    <r>
      <rPr>
        <sz val="10"/>
        <rFont val="Verdana"/>
        <family val="2"/>
      </rPr>
      <t xml:space="preserve"> имеют функцию быстрого открытия/закрытия и предназначены для слива масла из систем с хладагентом (аммиак и др.), находящихся под давлением. Таким образом, исключается случайный выброс хладагента в окружающую среду.
Клапаны удовлетворяют всем требованиям, предъявляемым к запорному оборудованию для промышленных холодильных установок.</t>
    </r>
  </si>
  <si>
    <r>
      <t xml:space="preserve">Электронное реле уровня жидкости типа </t>
    </r>
    <r>
      <rPr>
        <b/>
        <sz val="10"/>
        <rFont val="Verdana"/>
        <family val="2"/>
      </rPr>
      <t>ELS</t>
    </r>
    <r>
      <rPr>
        <sz val="10"/>
        <rFont val="Verdana"/>
        <family val="2"/>
      </rPr>
      <t xml:space="preserve">  предназначено для обеспечения надёжного отклика на изменения уровня жидкости в холодильных системах, путем отслеживания фазового состояния (жидкое или газообразное) хладагента с помощью чувствительного элемента
 - Широкий диапазон применения
 - Точность определения уровня
 - Корпус из нержавеющей стали
</t>
    </r>
  </si>
  <si>
    <t>Рабочая температура*, °С</t>
  </si>
  <si>
    <t>Заглушка типа "B" с прокладками для клапанов ICS-R/ PM</t>
  </si>
  <si>
    <t>Accessories</t>
  </si>
  <si>
    <t>ICLX-R 32 D</t>
  </si>
  <si>
    <t>ICLX-R 65 D</t>
  </si>
  <si>
    <t>ICLX-R 80 D</t>
  </si>
  <si>
    <t>ICLX-R 100 D</t>
  </si>
  <si>
    <t>ICLX-R 125 D</t>
  </si>
  <si>
    <t>ICLX-R 150 D</t>
  </si>
  <si>
    <t>ICLX-R 40 D</t>
  </si>
  <si>
    <t>ICLX-R 50 D</t>
  </si>
  <si>
    <t xml:space="preserve">Электромагнитный пилотный клапан </t>
  </si>
  <si>
    <t xml:space="preserve">нормально закрытый </t>
  </si>
  <si>
    <t>нормально открытый</t>
  </si>
  <si>
    <t>Аксессуары и запасные части</t>
  </si>
  <si>
    <t>Ревизионный комплект прокладочных уплотнений для клапанов ICLX-R 32-40</t>
  </si>
  <si>
    <t>Ревизионный комплект прокладочных уплотнений для клапанов ICLX-R 50</t>
  </si>
  <si>
    <t>Ревизионный комплект прокладочных уплотнений для клапанов ICLX-R 65-80</t>
  </si>
  <si>
    <t>Ревизионный комплект прокладочных уплотнений для клапанов ICLX-R 100</t>
  </si>
  <si>
    <t>Ревизионный комплект прокладочных уплотнений для клапанов ICLX-R 125</t>
  </si>
  <si>
    <t>Ревизионный комплект прокладочных уплотнений для клапанов ICLX-R 150</t>
  </si>
  <si>
    <t>027Z4732R</t>
  </si>
  <si>
    <t>027Z4733R</t>
  </si>
  <si>
    <t>027Z4734R</t>
  </si>
  <si>
    <t>027Z4735R</t>
  </si>
  <si>
    <t>027Z4736R</t>
  </si>
  <si>
    <t>027Z4737R</t>
  </si>
  <si>
    <t>027Z4032R</t>
  </si>
  <si>
    <t>027Z4050R</t>
  </si>
  <si>
    <t>027Z4065R</t>
  </si>
  <si>
    <t>027Z4100R</t>
  </si>
  <si>
    <t>027Z4125R</t>
  </si>
  <si>
    <t>027Z4150R</t>
  </si>
  <si>
    <t>Сальник DN 20-65  с комплектом уплотнений. Для клапанов ICS-R, ICLX-R, PM, PMLX</t>
  </si>
  <si>
    <t>Сальник DN 80-100  с комплектом уплотнений. Для клапанов ICS-R, ICLX-R, PM, PMLX</t>
  </si>
  <si>
    <t>№</t>
  </si>
  <si>
    <t>DIN</t>
  </si>
  <si>
    <t>GOST</t>
  </si>
  <si>
    <t>OD, mm</t>
  </si>
  <si>
    <t>T, mm</t>
  </si>
  <si>
    <t>ID, mm</t>
  </si>
  <si>
    <t>L, mm</t>
  </si>
  <si>
    <t>Размеры присоединительных патрубков 
под сварку встык</t>
  </si>
  <si>
    <t>Размеры присоединительных патрубков 
под сварку встык и пайку</t>
  </si>
  <si>
    <t>SD (пайка)</t>
  </si>
  <si>
    <t>DIN (сварка)</t>
  </si>
  <si>
    <t>A</t>
  </si>
  <si>
    <t>B</t>
  </si>
  <si>
    <t>027F4125R</t>
  </si>
  <si>
    <t>8,9,10</t>
  </si>
  <si>
    <t>7,11,12,13</t>
  </si>
  <si>
    <t>148Z4074R</t>
  </si>
  <si>
    <t>148Z4075R</t>
  </si>
  <si>
    <t>c</t>
  </si>
  <si>
    <t>148Z4076R</t>
  </si>
  <si>
    <t>148Z4077R</t>
  </si>
  <si>
    <t>148Z4078R</t>
  </si>
  <si>
    <t>148Z4079R</t>
  </si>
  <si>
    <t>Колпачок с прокладкой для SVA, SCA, REG (DN 65)</t>
  </si>
  <si>
    <t>Колпачок с прокладкой для SVA, SCA (DN 80-100)</t>
  </si>
  <si>
    <t>Колпачок с прокладкой для SVA, SCA (DN 125-150)</t>
  </si>
  <si>
    <t>Колпачок с прокладкой SVA (DN 200-350)</t>
  </si>
  <si>
    <t>148Z4170R</t>
  </si>
  <si>
    <t>148Z4171R</t>
  </si>
  <si>
    <t>148Z4172R</t>
  </si>
  <si>
    <t>148Z4173R</t>
  </si>
  <si>
    <t>148Z4174R</t>
  </si>
  <si>
    <t>148Z4175R</t>
  </si>
  <si>
    <t>148Z4176R</t>
  </si>
  <si>
    <t>148Z4177R</t>
  </si>
  <si>
    <t>148Z4178R</t>
  </si>
  <si>
    <t>148Z4179R</t>
  </si>
  <si>
    <t>Маховик (60 мм) для клапанов SVA, REG, SCA DN 15-25</t>
  </si>
  <si>
    <t>Маховик (80 мм) для клапанов SVA, REG, SCA DN 32-40</t>
  </si>
  <si>
    <t>Маховик (120 мм) для клапанов SVA, REG, SCA DN 65</t>
  </si>
  <si>
    <t>Колпачок с прокладкой для SVA, SCA, REG (DN 15-25).</t>
  </si>
  <si>
    <t xml:space="preserve">Колпачок с прокладкой для SVA, SCA, REG (DN 32-50). </t>
  </si>
  <si>
    <t>Маховик (160 мм) для клапанов SVA, SCA DN 80</t>
  </si>
  <si>
    <t>Маховик (180 мм) для клапанов SVA, SCA DN 100</t>
  </si>
  <si>
    <t>Маховик (200 мм) для клапанов SVA, SCA DN 125</t>
  </si>
  <si>
    <t>Маховик (250 мм) для клапанов SVA SCA DN 150</t>
  </si>
  <si>
    <t>Маховик (350 мм) для клапанов SVA DN 200</t>
  </si>
  <si>
    <t>Маховик (400 мм) для клапанов SVA DN 250-350</t>
  </si>
  <si>
    <t>b</t>
  </si>
  <si>
    <t>C</t>
  </si>
  <si>
    <t>Столбец3</t>
  </si>
  <si>
    <r>
      <t xml:space="preserve">Универсальная прокладка DN 15-25. </t>
    </r>
    <r>
      <rPr>
        <b/>
        <sz val="11"/>
        <color rgb="FF000000"/>
        <rFont val="Minion Pro"/>
        <charset val="204"/>
      </rPr>
      <t>Мультипак 10 шт.</t>
    </r>
  </si>
  <si>
    <r>
      <t xml:space="preserve">Универсальная прокладка DN 32-40. </t>
    </r>
    <r>
      <rPr>
        <b/>
        <sz val="11"/>
        <color rgb="FF000000"/>
        <rFont val="Minion Pro"/>
        <charset val="204"/>
      </rPr>
      <t>Мультипак 10 шт.</t>
    </r>
  </si>
  <si>
    <r>
      <t xml:space="preserve">Универсальная прокладка DN 50. </t>
    </r>
    <r>
      <rPr>
        <b/>
        <sz val="11"/>
        <color rgb="FF000000"/>
        <rFont val="Minion Pro"/>
        <charset val="204"/>
      </rPr>
      <t>Мультипак 10 шт.</t>
    </r>
  </si>
  <si>
    <r>
      <t xml:space="preserve">Универсальная прокладка DN 65. </t>
    </r>
    <r>
      <rPr>
        <b/>
        <sz val="11"/>
        <color rgb="FF000000"/>
        <rFont val="Minion Pro"/>
        <charset val="204"/>
      </rPr>
      <t>Мультипак 10 шт.</t>
    </r>
  </si>
  <si>
    <r>
      <t xml:space="preserve">Универсальная прокладка DN 80. </t>
    </r>
    <r>
      <rPr>
        <b/>
        <sz val="11"/>
        <color rgb="FF000000"/>
        <rFont val="Minion Pro"/>
        <charset val="204"/>
      </rPr>
      <t>Мультипак 10 шт.</t>
    </r>
  </si>
  <si>
    <r>
      <t xml:space="preserve">Универсальная прокладка DN 100. </t>
    </r>
    <r>
      <rPr>
        <b/>
        <sz val="11"/>
        <color rgb="FF000000"/>
        <rFont val="Minion Pro"/>
        <charset val="204"/>
      </rPr>
      <t>Мультипак 10 шт.</t>
    </r>
  </si>
  <si>
    <r>
      <t xml:space="preserve">Универсальная прокладка DN 125. </t>
    </r>
    <r>
      <rPr>
        <b/>
        <sz val="11"/>
        <color rgb="FF000000"/>
        <rFont val="Minion Pro"/>
        <charset val="204"/>
      </rPr>
      <t>Мультипак 10 шт.</t>
    </r>
  </si>
  <si>
    <r>
      <t xml:space="preserve">Универсальная прокладка DN 150. </t>
    </r>
    <r>
      <rPr>
        <b/>
        <sz val="11"/>
        <color rgb="FF000000"/>
        <rFont val="Minion Pro"/>
        <charset val="204"/>
      </rPr>
      <t>Мультипак 10 шт.</t>
    </r>
  </si>
  <si>
    <r>
      <t xml:space="preserve">Универсальная прокладка DN 250. </t>
    </r>
    <r>
      <rPr>
        <b/>
        <sz val="11"/>
        <color rgb="FF000000"/>
        <rFont val="Minion Pro"/>
        <charset val="204"/>
      </rPr>
      <t>Мультипак 10 шт.</t>
    </r>
  </si>
  <si>
    <r>
      <t xml:space="preserve">Универсальная прокладка DN 200. </t>
    </r>
    <r>
      <rPr>
        <b/>
        <sz val="11"/>
        <color rgb="FF000000"/>
        <rFont val="Minion Pro"/>
        <charset val="204"/>
      </rPr>
      <t>Мультипак 10 шт</t>
    </r>
    <r>
      <rPr>
        <sz val="11"/>
        <color rgb="FF000000"/>
        <rFont val="Minion Pro"/>
        <family val="2"/>
        <charset val="204"/>
      </rPr>
      <t>.</t>
    </r>
  </si>
  <si>
    <r>
      <t xml:space="preserve">Универсальная прокладка DN 300. </t>
    </r>
    <r>
      <rPr>
        <b/>
        <sz val="11"/>
        <color rgb="FF000000"/>
        <rFont val="Minion Pro"/>
        <charset val="204"/>
      </rPr>
      <t>Мультипак 10 шт.</t>
    </r>
  </si>
  <si>
    <r>
      <t xml:space="preserve">Комплект сальникового уплотнения DN 15-25.  </t>
    </r>
    <r>
      <rPr>
        <b/>
        <sz val="11"/>
        <color rgb="FF000000"/>
        <rFont val="Minion Pro"/>
        <charset val="204"/>
      </rPr>
      <t>Мультипак: 10 комплектов.</t>
    </r>
  </si>
  <si>
    <r>
      <t xml:space="preserve">Комплект сальникового уплотнения DN 32-50. </t>
    </r>
    <r>
      <rPr>
        <b/>
        <sz val="11"/>
        <color rgb="FF000000"/>
        <rFont val="Minion Pro"/>
        <charset val="204"/>
      </rPr>
      <t>Мультипак: 10 комплектов.</t>
    </r>
  </si>
  <si>
    <t>Комплект сальникового уплотнения DN 65. Мультипак: 10 комплектов.</t>
  </si>
  <si>
    <t>Комплект сальникового уплотнения DN 80.  Мультипак: 10 комплектов.</t>
  </si>
  <si>
    <t>Комплект сальникового уплотнения DN 100-150.Мультипак: 5 комплектов.</t>
  </si>
  <si>
    <t xml:space="preserve">Комплект сальникового уплотнения DN 200. </t>
  </si>
  <si>
    <t>Маховик (100 мм) для клапанов SVA, REG, SCA DN 50</t>
  </si>
  <si>
    <t>Позиция на чертеже</t>
  </si>
  <si>
    <t>Ревизионный комплект прокладочных уплотнений для клапанов ICS-R 100</t>
  </si>
  <si>
    <t>Ревизионный комплект прокладочных уплотнений для клапанов ICS-R 125</t>
  </si>
  <si>
    <t>Ревизионный комплект прокладочных уплотнений для клапанов ICS-R 150</t>
  </si>
  <si>
    <t>Функциональный модуль для клапана ICS-R 20-25</t>
  </si>
  <si>
    <t xml:space="preserve">Функциональный модуль для клапана ICS-R 32-40 </t>
  </si>
  <si>
    <t xml:space="preserve">Функциональный модуль для клапана ICS-R 50 </t>
  </si>
  <si>
    <t xml:space="preserve">Функциональный модуль для клапана ICLX-R 32-40 </t>
  </si>
  <si>
    <t xml:space="preserve">Функциональный модуль для клапана ICLX-R 50 </t>
  </si>
  <si>
    <t xml:space="preserve">Функциональный модуль для клапана ICLX-R 65-80 </t>
  </si>
  <si>
    <t xml:space="preserve">Функциональный модуль для клапана ICLX-R 100 </t>
  </si>
  <si>
    <t xml:space="preserve">Функциональный модуль для клапана ICLX-R 125 </t>
  </si>
  <si>
    <t>Функциональный модуль для клапана ICLX-R 150</t>
  </si>
  <si>
    <t>1,2,3,4,5</t>
  </si>
  <si>
    <r>
      <t>1,2,3,4,5,</t>
    </r>
    <r>
      <rPr>
        <b/>
        <sz val="10"/>
        <rFont val="Verdana"/>
        <family val="2"/>
      </rPr>
      <t>6</t>
    </r>
  </si>
  <si>
    <t xml:space="preserve">Функциональный модуль для клапана ICS-R 65-80 </t>
  </si>
  <si>
    <t>Функциональный модуль для клапана ICS-R 100</t>
  </si>
  <si>
    <t xml:space="preserve">Функциональный модуль для клапана ICS-R 150 </t>
  </si>
  <si>
    <t xml:space="preserve">Функциональный модуль для клапана ICS-R 125 </t>
  </si>
  <si>
    <t xml:space="preserve">11, 1 </t>
  </si>
  <si>
    <t>12, 1, 2</t>
  </si>
  <si>
    <t>Двухступенчатый электромагнитный клапан PMLX 125</t>
  </si>
  <si>
    <t>1,2,3,4,5,6,7,8</t>
  </si>
  <si>
    <r>
      <t>1,2,3,4,5,6,7,8,</t>
    </r>
    <r>
      <rPr>
        <b/>
        <sz val="10"/>
        <rFont val="Verdana"/>
        <family val="2"/>
      </rPr>
      <t>9</t>
    </r>
  </si>
  <si>
    <r>
      <t>1,2,3,4,5,6,7,8,</t>
    </r>
    <r>
      <rPr>
        <b/>
        <sz val="10"/>
        <rFont val="Verdana"/>
        <family val="2"/>
      </rPr>
      <t>9</t>
    </r>
    <r>
      <rPr>
        <sz val="11"/>
        <color theme="1"/>
        <rFont val="Calibri"/>
        <family val="2"/>
        <charset val="204"/>
        <scheme val="minor"/>
      </rPr>
      <t/>
    </r>
  </si>
  <si>
    <t>10,11,12,13</t>
  </si>
  <si>
    <t>14,15,16,17</t>
  </si>
  <si>
    <t>1, 11</t>
  </si>
  <si>
    <t>1,2,12</t>
  </si>
  <si>
    <t>Комплект №2
Функциональный модуль</t>
  </si>
  <si>
    <t>148Z2532R</t>
  </si>
  <si>
    <t>148Z4050R</t>
  </si>
  <si>
    <t>148Z6580R</t>
  </si>
  <si>
    <t>Термостат 49°C для ORV DN 25-50</t>
  </si>
  <si>
    <t>Термостат 60°C для ORV DN 25-50</t>
  </si>
  <si>
    <t>Термостат 49°C для ORV DN 65-80</t>
  </si>
  <si>
    <t>Термостат 60°C для ORV DN 65-80</t>
  </si>
  <si>
    <t>Комплект прокладочных уплотнений для ORV DN 25-32</t>
  </si>
  <si>
    <t>Комплект прокладочных уплотнений для ORV DN 40-50</t>
  </si>
  <si>
    <t>Комплект прокладочных уплотнений для ORV DN 65-80</t>
  </si>
  <si>
    <t xml:space="preserve">Запасные части </t>
  </si>
  <si>
    <t>027Z1120R</t>
  </si>
  <si>
    <t>1 и 2</t>
  </si>
  <si>
    <t>148B4576R</t>
  </si>
  <si>
    <t xml:space="preserve">Колпачок </t>
  </si>
  <si>
    <t xml:space="preserve">Сердечник </t>
  </si>
  <si>
    <t>Ревизионный набор прокладок</t>
  </si>
  <si>
    <t>Колпачок с прокладкой для SNV, CVP, CVC, CVPP</t>
  </si>
  <si>
    <t>4 и 5</t>
  </si>
  <si>
    <t>032Z2208R</t>
  </si>
  <si>
    <t>Ремонтный комплект сердечника для клапанов EVM-NC и EVRA. Мультипак 5 комплектов.</t>
  </si>
  <si>
    <t>Ремонтный комплект сердечника для клапанов EVM-NC и EVRA. Мультипак: 5 комплектов.</t>
  </si>
  <si>
    <t>Кольцевая прокладка для EVRA(T) 10-25</t>
  </si>
  <si>
    <t>Кольцевая прокладка для EVRA(T) 10-25. Мультипак: 20 штук</t>
  </si>
  <si>
    <t>«1 у.е = 1 Евро ЦБ + 5% на день оплаты»</t>
  </si>
  <si>
    <t>Поз. на рис.</t>
  </si>
  <si>
    <t>Прямой запорный клапан  SVA 100 G STR PN 52</t>
  </si>
  <si>
    <t>Угловой запорный клапан  SVA 100 G ANG PN 52</t>
  </si>
  <si>
    <t>Прямой запорный клапан  SVA 125 G STR PN 52</t>
  </si>
  <si>
    <t>Угловой запорный клапан  SVA 125 G ANG PN 52</t>
  </si>
  <si>
    <t>Прямой запорный клапан  SVA 150 G STR PN 52</t>
  </si>
  <si>
    <t>Прямой запорный клапан  SVA 150 G ANG PN 52</t>
  </si>
  <si>
    <t>SNV-L G1/2-W1/2 ANG + заглушка</t>
  </si>
  <si>
    <t>SNV-L G1/2-W1/2 ANG + ниппель DN 6</t>
  </si>
  <si>
    <t>SNV-L G1/2-W1/2 ANG + ниппель DN 10</t>
  </si>
  <si>
    <t>SNV-S G½ - G½  ANG + ниппель DN 10</t>
  </si>
  <si>
    <t>SNV-S G½ - G½  STR + ниппель DN 10</t>
  </si>
  <si>
    <t>SNV-S  FPT¼ - FPT¼ ANG + заглушка</t>
  </si>
  <si>
    <t>SNV-S  MPT¼ - FPT¼  ANG + заглушка</t>
  </si>
  <si>
    <r>
      <t xml:space="preserve">Смотровые стекла типа </t>
    </r>
    <r>
      <rPr>
        <b/>
        <sz val="10"/>
        <rFont val="Verdana"/>
        <family val="2"/>
      </rPr>
      <t xml:space="preserve">LLG-R </t>
    </r>
    <r>
      <rPr>
        <sz val="10"/>
        <rFont val="Verdana"/>
        <family val="2"/>
      </rPr>
      <t xml:space="preserve">и </t>
    </r>
    <r>
      <rPr>
        <b/>
        <sz val="10"/>
        <rFont val="Verdana"/>
        <family val="2"/>
      </rPr>
      <t>SG-R</t>
    </r>
    <r>
      <rPr>
        <sz val="10"/>
        <rFont val="Verdana"/>
        <family val="2"/>
      </rPr>
      <t xml:space="preserve"> предназначены для визуального контроля уровня жидкости в сосудах, расширительных баках, стояках и т. д. 
Стекла удовлетворяют всем требованиям, предъявляемым к оборудованию промышленных холодильных установок.</t>
    </r>
  </si>
  <si>
    <t>018F6802R</t>
  </si>
  <si>
    <t>BE024AS</t>
  </si>
  <si>
    <t>Катушка BE024AS; 10 Вт; 220В; 50 Гц; перем. тока; DIN 43650</t>
  </si>
  <si>
    <t>002W115R</t>
  </si>
  <si>
    <t>002W120R</t>
  </si>
  <si>
    <t>004W125R</t>
  </si>
  <si>
    <t>004W132R</t>
  </si>
  <si>
    <t>004W140R</t>
  </si>
  <si>
    <t>004W325R</t>
  </si>
  <si>
    <t>004W332R</t>
  </si>
  <si>
    <t>004W340R</t>
  </si>
  <si>
    <t>004W725R</t>
  </si>
  <si>
    <t>004W732R</t>
  </si>
  <si>
    <t>004W740R</t>
  </si>
  <si>
    <t>004W525R</t>
  </si>
  <si>
    <t>004W532R</t>
  </si>
  <si>
    <t>004W540R</t>
  </si>
  <si>
    <t>006W125R</t>
  </si>
  <si>
    <t>006W132R</t>
  </si>
  <si>
    <t>006W140R</t>
  </si>
  <si>
    <t>Клапанная станция ICF-R 15-2-1</t>
  </si>
  <si>
    <t>Клапанная станция ICF-R 20-2-1</t>
  </si>
  <si>
    <t>Клапанная станция ICF-R 25-4-1</t>
  </si>
  <si>
    <t>Клапанная станция ICF-R 32-4-1</t>
  </si>
  <si>
    <t>Клапанная станция ICF-R 40-4-1</t>
  </si>
  <si>
    <t>Клапанная станция ICF-R 25-4-3</t>
  </si>
  <si>
    <t>Клапанная станция ICF-R 32-4-3</t>
  </si>
  <si>
    <t>Клапанная станция ICF-R 40-4-3</t>
  </si>
  <si>
    <t>Клапанная станция ICF-R 25-4-7</t>
  </si>
  <si>
    <t>Клапанная станция ICF-R 32-4-7</t>
  </si>
  <si>
    <t>Клапанная станция ICF-R 40-4-7</t>
  </si>
  <si>
    <t>Клапанная станция ICF-R 25-4-5</t>
  </si>
  <si>
    <t>Клапанная станция ICF-R 32-4-5</t>
  </si>
  <si>
    <t>Клапанная станция ICF-R 40-4-5</t>
  </si>
  <si>
    <t>Клапанная станция ICF-R 25-6-1</t>
  </si>
  <si>
    <t>Клапанная станция ICF-R 32-6-1</t>
  </si>
  <si>
    <t>Клапанная станция ICF-R 40-6-1</t>
  </si>
  <si>
    <t>ICF-R 15-2</t>
  </si>
  <si>
    <t>Электромагнитные клапаны типа ICF-R и EVRА(T) — электромеханические устройства, предназначенные для открытия и перекрытия потока рабочей среды на линиях жидкости, влажного/сухого и горячего пара в холодильных установках.
Клапаны удовлетворяют всем требованиям, предъявляемым к  оборудованию для промышленных холодильных установок.</t>
  </si>
  <si>
    <t>ICF-R 20-2</t>
  </si>
  <si>
    <t>ICF-R</t>
  </si>
  <si>
    <t>ICF-R 15-2-1</t>
  </si>
  <si>
    <t>ICF-R 20-2-1</t>
  </si>
  <si>
    <t>Клапаны регуляторы универсальные (клапанные станции)</t>
  </si>
  <si>
    <t>M1</t>
  </si>
  <si>
    <t>M2</t>
  </si>
  <si>
    <t>M3</t>
  </si>
  <si>
    <t>M4</t>
  </si>
  <si>
    <t>M5</t>
  </si>
  <si>
    <t>M6</t>
  </si>
  <si>
    <t xml:space="preserve">Кол-во модулей </t>
  </si>
  <si>
    <t>ICF-R 20-B12:B232</t>
  </si>
  <si>
    <t>ICF-R 25-4-1</t>
  </si>
  <si>
    <t>ICF-R 32-4-1</t>
  </si>
  <si>
    <t>ICF-R 40-4-1</t>
  </si>
  <si>
    <t>ICF-R 25-4-3</t>
  </si>
  <si>
    <t>ICF-R 32-4-3</t>
  </si>
  <si>
    <t>ICF-R 40-4-3</t>
  </si>
  <si>
    <t>ICF-R 25-4-7</t>
  </si>
  <si>
    <t>ICF-R 32-4-7</t>
  </si>
  <si>
    <t>ICF-R 40-4-7</t>
  </si>
  <si>
    <t>ICF-R 25-4-5</t>
  </si>
  <si>
    <t>ICF-R 32-4-5</t>
  </si>
  <si>
    <t>ICF-R 40-4-5</t>
  </si>
  <si>
    <t>ICF-R 25-6-1</t>
  </si>
  <si>
    <t>ICF-R 40-6-1</t>
  </si>
  <si>
    <t xml:space="preserve"> ICF-R 32-6-1</t>
  </si>
  <si>
    <r>
      <t>ICF</t>
    </r>
    <r>
      <rPr>
        <sz val="9"/>
        <color rgb="FF0000FF"/>
        <rFont val="Verdana"/>
        <family val="2"/>
      </rPr>
      <t>ET</t>
    </r>
    <r>
      <rPr>
        <sz val="9"/>
        <rFont val="Verdana"/>
        <family val="2"/>
      </rPr>
      <t>-R модуль 
электромаг. клапана</t>
    </r>
  </si>
  <si>
    <r>
      <t>ICF</t>
    </r>
    <r>
      <rPr>
        <sz val="9"/>
        <color rgb="FF0000FF"/>
        <rFont val="Verdana"/>
        <family val="2"/>
      </rPr>
      <t>O</t>
    </r>
    <r>
      <rPr>
        <sz val="9"/>
        <rFont val="Verdana"/>
        <family val="2"/>
      </rPr>
      <t>-R модуль ручного открытия</t>
    </r>
  </si>
  <si>
    <r>
      <t>ICF</t>
    </r>
    <r>
      <rPr>
        <sz val="9"/>
        <color rgb="FF0000FF"/>
        <rFont val="Verdana"/>
        <family val="2"/>
      </rPr>
      <t>S</t>
    </r>
    <r>
      <rPr>
        <sz val="9"/>
        <rFont val="Verdana"/>
        <family val="2"/>
      </rPr>
      <t>-R модуль запорного клапана</t>
    </r>
  </si>
  <si>
    <r>
      <t>ICF</t>
    </r>
    <r>
      <rPr>
        <sz val="9"/>
        <color rgb="FF0000FF"/>
        <rFont val="Verdana"/>
        <family val="2"/>
      </rPr>
      <t>F</t>
    </r>
    <r>
      <rPr>
        <sz val="9"/>
        <rFont val="Verdana"/>
        <family val="2"/>
      </rPr>
      <t>-R модуль сетчатого фильтра</t>
    </r>
  </si>
  <si>
    <r>
      <t>ICF</t>
    </r>
    <r>
      <rPr>
        <sz val="9"/>
        <color rgb="FF0000FF"/>
        <rFont val="Verdana"/>
        <family val="2"/>
      </rPr>
      <t>E</t>
    </r>
    <r>
      <rPr>
        <sz val="9"/>
        <rFont val="Verdana"/>
        <family val="2"/>
      </rPr>
      <t>-R модуль 
электромаг. клапана</t>
    </r>
  </si>
  <si>
    <r>
      <t>ICF</t>
    </r>
    <r>
      <rPr>
        <sz val="9"/>
        <color rgb="FF0000FF"/>
        <rFont val="Verdana"/>
        <family val="2"/>
      </rPr>
      <t>S</t>
    </r>
    <r>
      <rPr>
        <sz val="9"/>
        <rFont val="Verdana"/>
        <family val="2"/>
      </rPr>
      <t>-R модуль 
запорного клапана</t>
    </r>
  </si>
  <si>
    <r>
      <t>ICF</t>
    </r>
    <r>
      <rPr>
        <sz val="9"/>
        <color rgb="FF0000FF"/>
        <rFont val="Verdana"/>
        <family val="2"/>
      </rPr>
      <t>N</t>
    </r>
    <r>
      <rPr>
        <sz val="9"/>
        <rFont val="Verdana"/>
        <family val="2"/>
      </rPr>
      <t>-R модуль обратно-запорного клапана</t>
    </r>
  </si>
  <si>
    <r>
      <t>ICF</t>
    </r>
    <r>
      <rPr>
        <sz val="9"/>
        <color rgb="FF0000FF"/>
        <rFont val="Verdana"/>
        <family val="2"/>
      </rPr>
      <t>C</t>
    </r>
    <r>
      <rPr>
        <sz val="9"/>
        <rFont val="Verdana"/>
        <family val="2"/>
      </rPr>
      <t>-R модуль 
обратного клапана</t>
    </r>
  </si>
  <si>
    <r>
      <t>ICF</t>
    </r>
    <r>
      <rPr>
        <sz val="9"/>
        <color rgb="FF0000FF"/>
        <rFont val="Verdana"/>
        <family val="2"/>
      </rPr>
      <t>R</t>
    </r>
    <r>
      <rPr>
        <sz val="9"/>
        <rFont val="Verdana"/>
        <family val="2"/>
      </rPr>
      <t>-R модуль 
регул. клапана</t>
    </r>
  </si>
  <si>
    <t xml:space="preserve">Конфигурация функциональных модулей </t>
  </si>
  <si>
    <t>Содержание</t>
  </si>
  <si>
    <t>РЕГУЛЯТОРЫ ДАВЛЕНИЯ и ТЕМПЕРАТУРЫ</t>
  </si>
  <si>
    <t xml:space="preserve">КОНТРОЛЬ УРОВНЯ ЖИДКОСТИ </t>
  </si>
  <si>
    <t>ПРЕДОХРАНИТЕЛЬНЫЕ КЛАПАНЫ</t>
  </si>
  <si>
    <t xml:space="preserve">ЗАПОРНЫЕ КЛАПАНЫ </t>
  </si>
  <si>
    <t>РУЧНЫЕ РЕГУЛИРУЮЩИЕ КЛАПАНЫ</t>
  </si>
  <si>
    <t xml:space="preserve">ОБРАТНЫЕ КЛАПАНЫ </t>
  </si>
  <si>
    <t>ЗАПАСНЫЕ ЧАСТИ и АКСЕССУАРЫ</t>
  </si>
  <si>
    <t>МОТОРНЫЕ КЛАПАНЫ и ПРИВОДЫ</t>
  </si>
  <si>
    <t xml:space="preserve">открыть </t>
  </si>
  <si>
    <r>
      <t xml:space="preserve">Запорные клапаны </t>
    </r>
    <r>
      <rPr>
        <sz val="11"/>
        <color rgb="FF0000FF"/>
        <rFont val="Verdana"/>
        <family val="2"/>
      </rPr>
      <t>SVA</t>
    </r>
    <r>
      <rPr>
        <sz val="11"/>
        <rFont val="Verdana"/>
        <family val="2"/>
      </rPr>
      <t>…..............................................................................</t>
    </r>
  </si>
  <si>
    <r>
      <t xml:space="preserve">Сервисные клапаны </t>
    </r>
    <r>
      <rPr>
        <sz val="11"/>
        <color rgb="FF0000FF"/>
        <rFont val="Verdana"/>
        <family val="2"/>
      </rPr>
      <t>SNV</t>
    </r>
    <r>
      <rPr>
        <sz val="11"/>
        <rFont val="Verdana"/>
        <family val="2"/>
      </rPr>
      <t>…............................................................................</t>
    </r>
  </si>
  <si>
    <r>
      <t xml:space="preserve">Ручные регулирующие клапаны </t>
    </r>
    <r>
      <rPr>
        <sz val="11"/>
        <color rgb="FF0000FF"/>
        <rFont val="Verdana"/>
        <family val="2"/>
      </rPr>
      <t>REG</t>
    </r>
    <r>
      <rPr>
        <sz val="11"/>
        <rFont val="Verdana"/>
        <family val="2"/>
      </rPr>
      <t>…..........................................................</t>
    </r>
  </si>
  <si>
    <r>
      <t xml:space="preserve">
</t>
    </r>
    <r>
      <rPr>
        <u/>
        <sz val="14"/>
        <color theme="0"/>
        <rFont val="Verdana"/>
        <family val="2"/>
      </rPr>
      <t>ridan.ru</t>
    </r>
  </si>
  <si>
    <t>КЛАПАННЫЕ СТАНЦИИ</t>
  </si>
  <si>
    <r>
      <t xml:space="preserve">Клапанные станции </t>
    </r>
    <r>
      <rPr>
        <sz val="11"/>
        <color rgb="FF0000FF"/>
        <rFont val="Verdana"/>
        <family val="2"/>
      </rPr>
      <t>ICF-R</t>
    </r>
    <r>
      <rPr>
        <sz val="11"/>
        <rFont val="Verdana"/>
        <family val="2"/>
      </rPr>
      <t>…...........................................................................</t>
    </r>
  </si>
  <si>
    <r>
      <t xml:space="preserve">Быстроспускные запорные клапаны </t>
    </r>
    <r>
      <rPr>
        <sz val="11"/>
        <color rgb="FF0000FF"/>
        <rFont val="Verdana"/>
        <family val="2"/>
      </rPr>
      <t>SVA-Q</t>
    </r>
    <r>
      <rPr>
        <sz val="11"/>
        <rFont val="Verdana"/>
        <family val="2"/>
      </rPr>
      <t>…................................................</t>
    </r>
  </si>
  <si>
    <r>
      <t xml:space="preserve">Обратно-запорные клапаны </t>
    </r>
    <r>
      <rPr>
        <sz val="11"/>
        <color rgb="FF0000FF"/>
        <rFont val="Verdana"/>
        <family val="2"/>
      </rPr>
      <t>SCA</t>
    </r>
    <r>
      <rPr>
        <sz val="11"/>
        <rFont val="Verdana"/>
        <family val="2"/>
      </rPr>
      <t>…................................................................</t>
    </r>
  </si>
  <si>
    <r>
      <t xml:space="preserve">Обратные клапаны </t>
    </r>
    <r>
      <rPr>
        <sz val="11"/>
        <color rgb="FF0000FF"/>
        <rFont val="Verdana"/>
        <family val="2"/>
      </rPr>
      <t>CHV</t>
    </r>
    <r>
      <rPr>
        <sz val="11"/>
        <rFont val="Verdana"/>
        <family val="2"/>
      </rPr>
      <t>................................................................................</t>
    </r>
  </si>
  <si>
    <r>
      <t xml:space="preserve">Сетчатые фильтры </t>
    </r>
    <r>
      <rPr>
        <sz val="11"/>
        <color rgb="FF0000FF"/>
        <rFont val="Verdana"/>
        <family val="2"/>
      </rPr>
      <t>FIA</t>
    </r>
    <r>
      <rPr>
        <sz val="11"/>
        <rFont val="Verdana"/>
        <family val="2"/>
      </rPr>
      <t>…................................................................................</t>
    </r>
  </si>
  <si>
    <r>
      <t>Двухступенчатые электромагнитные клапаны</t>
    </r>
    <r>
      <rPr>
        <sz val="11"/>
        <color rgb="FF0000FF"/>
        <rFont val="Verdana"/>
        <family val="2"/>
      </rPr>
      <t xml:space="preserve"> ICLX-R</t>
    </r>
    <r>
      <rPr>
        <sz val="11"/>
        <rFont val="Verdana"/>
        <family val="2"/>
      </rPr>
      <t>...................................</t>
    </r>
  </si>
  <si>
    <r>
      <t xml:space="preserve">Двухступенчатые электромагнитные клапаны </t>
    </r>
    <r>
      <rPr>
        <sz val="11"/>
        <color rgb="FF0000FF"/>
        <rFont val="Verdana"/>
        <family val="2"/>
      </rPr>
      <t>PMLX</t>
    </r>
    <r>
      <rPr>
        <sz val="11"/>
        <rFont val="Verdana"/>
        <family val="2"/>
      </rPr>
      <t>.....................................</t>
    </r>
  </si>
  <si>
    <r>
      <t xml:space="preserve">Клапаны регуляторы давления с пилотным управлением </t>
    </r>
    <r>
      <rPr>
        <sz val="11"/>
        <color rgb="FF0000FF"/>
        <rFont val="Verdana"/>
        <family val="2"/>
      </rPr>
      <t>ICS-R</t>
    </r>
    <r>
      <rPr>
        <sz val="11"/>
        <rFont val="Verdana"/>
        <family val="2"/>
      </rPr>
      <t>....................</t>
    </r>
  </si>
  <si>
    <r>
      <t xml:space="preserve">Клапаны регуляторы давления с пилотным управлением </t>
    </r>
    <r>
      <rPr>
        <sz val="11"/>
        <color rgb="FF0000FF"/>
        <rFont val="Verdana"/>
        <family val="2"/>
      </rPr>
      <t>PM</t>
    </r>
    <r>
      <rPr>
        <sz val="11"/>
        <rFont val="Verdana"/>
        <family val="2"/>
      </rPr>
      <t>........................</t>
    </r>
  </si>
  <si>
    <r>
      <t xml:space="preserve">Пилотные клапаны </t>
    </r>
    <r>
      <rPr>
        <sz val="11"/>
        <color rgb="FF0000FF"/>
        <rFont val="Verdana"/>
        <family val="2"/>
      </rPr>
      <t>CVP</t>
    </r>
    <r>
      <rPr>
        <sz val="11"/>
        <rFont val="Verdana"/>
        <family val="2"/>
      </rPr>
      <t xml:space="preserve">, </t>
    </r>
    <r>
      <rPr>
        <sz val="11"/>
        <color rgb="FF0000FF"/>
        <rFont val="Verdana"/>
        <family val="2"/>
      </rPr>
      <t>CVC</t>
    </r>
    <r>
      <rPr>
        <sz val="11"/>
        <rFont val="Verdana"/>
        <family val="2"/>
      </rPr>
      <t xml:space="preserve">, </t>
    </r>
    <r>
      <rPr>
        <sz val="11"/>
        <color rgb="FF0000FF"/>
        <rFont val="Verdana"/>
        <family val="2"/>
      </rPr>
      <t>CVPP</t>
    </r>
    <r>
      <rPr>
        <sz val="11"/>
        <rFont val="Verdana"/>
        <family val="2"/>
      </rPr>
      <t xml:space="preserve">, </t>
    </r>
    <r>
      <rPr>
        <sz val="11"/>
        <color rgb="FF0000FF"/>
        <rFont val="Verdana"/>
        <family val="2"/>
      </rPr>
      <t>EVM</t>
    </r>
    <r>
      <rPr>
        <sz val="11"/>
        <rFont val="Verdana"/>
        <family val="2"/>
      </rPr>
      <t>......................................................</t>
    </r>
  </si>
  <si>
    <r>
      <t xml:space="preserve">Клапаны регуляторы давления </t>
    </r>
    <r>
      <rPr>
        <sz val="11"/>
        <color rgb="FF0000FF"/>
        <rFont val="Verdana"/>
        <family val="2"/>
      </rPr>
      <t>OFV..</t>
    </r>
    <r>
      <rPr>
        <sz val="11"/>
        <rFont val="Verdana"/>
        <family val="2"/>
      </rPr>
      <t>............................................................</t>
    </r>
  </si>
  <si>
    <r>
      <t xml:space="preserve">Регулятор температуры масла </t>
    </r>
    <r>
      <rPr>
        <sz val="11"/>
        <color rgb="FF0000FF"/>
        <rFont val="Verdana"/>
        <family val="2"/>
      </rPr>
      <t>ORV</t>
    </r>
    <r>
      <rPr>
        <sz val="11"/>
        <rFont val="Verdana"/>
        <family val="2"/>
      </rPr>
      <t>...............................................................</t>
    </r>
  </si>
  <si>
    <r>
      <t xml:space="preserve">Смотровые стекла </t>
    </r>
    <r>
      <rPr>
        <sz val="11"/>
        <color rgb="FF0000FF"/>
        <rFont val="Verdana"/>
        <family val="2"/>
      </rPr>
      <t>LLG-R</t>
    </r>
    <r>
      <rPr>
        <sz val="11"/>
        <rFont val="Verdana"/>
        <family val="2"/>
      </rPr>
      <t xml:space="preserve"> и </t>
    </r>
    <r>
      <rPr>
        <sz val="11"/>
        <color rgb="FF0000FF"/>
        <rFont val="Verdana"/>
        <family val="2"/>
      </rPr>
      <t>SG-R</t>
    </r>
    <r>
      <rPr>
        <sz val="11"/>
        <rFont val="Verdana"/>
        <family val="2"/>
      </rPr>
      <t>...................................................................</t>
    </r>
  </si>
  <si>
    <r>
      <t xml:space="preserve">Реле уровня жидкости </t>
    </r>
    <r>
      <rPr>
        <sz val="11"/>
        <color rgb="FF0000FF"/>
        <rFont val="Verdana"/>
        <family val="2"/>
      </rPr>
      <t>ELS</t>
    </r>
    <r>
      <rPr>
        <sz val="11"/>
        <rFont val="Verdana"/>
        <family val="2"/>
      </rPr>
      <t>............................................................................</t>
    </r>
  </si>
  <si>
    <r>
      <t xml:space="preserve">Предохранительные клапаны </t>
    </r>
    <r>
      <rPr>
        <sz val="11"/>
        <color rgb="FF0000FF"/>
        <rFont val="Verdana"/>
        <family val="2"/>
      </rPr>
      <t>SFV-R</t>
    </r>
    <r>
      <rPr>
        <sz val="11"/>
        <rFont val="Verdana"/>
        <family val="2"/>
      </rPr>
      <t>.............................................................</t>
    </r>
  </si>
  <si>
    <t>Запасные части и аксессуары.......................................................................</t>
  </si>
  <si>
    <t>Компания «Ридан» не несет ответственности за опечатки, а также оставляет за собой право на модернизацию своей продукции без предварительного оповещения. Это относится также к уже заказанным изделиям при условии, что такие изменения не повлекут за собой последующих корректировок уже согласованных спецификаций. Все торговые марки упомянутые в этом издании являются собственностью соответствующих компаний. «Ридан», логотип «Ридан» являются торговыми марками компании «Ридан». Все права защищены.</t>
  </si>
  <si>
    <r>
      <t xml:space="preserve">Переключающее устройство </t>
    </r>
    <r>
      <rPr>
        <sz val="11"/>
        <color rgb="FF0000FF"/>
        <rFont val="Verdana"/>
        <family val="2"/>
      </rPr>
      <t>DSV</t>
    </r>
    <r>
      <rPr>
        <sz val="11"/>
        <rFont val="Verdana"/>
        <family val="2"/>
      </rPr>
      <t>.................................................................</t>
    </r>
  </si>
  <si>
    <t xml:space="preserve">ЭЛЕКТРОМАГНИТНЫЕ КЛАПАНЫ и КАТУШКИ </t>
  </si>
  <si>
    <t xml:space="preserve">СЕТЧАТЫЕ ФИЛЬТРЫ и ФИЛЬТРУЮЩИЕ ВСТАВКИ </t>
  </si>
  <si>
    <r>
      <t xml:space="preserve">Электромагнитные клапаны </t>
    </r>
    <r>
      <rPr>
        <sz val="11"/>
        <color rgb="FF0000FF"/>
        <rFont val="Verdana"/>
        <family val="2"/>
      </rPr>
      <t>ICF-R</t>
    </r>
    <r>
      <rPr>
        <sz val="11"/>
        <rFont val="Verdana"/>
        <family val="2"/>
      </rPr>
      <t xml:space="preserve">, </t>
    </r>
    <r>
      <rPr>
        <sz val="11"/>
        <color rgb="FF0000FF"/>
        <rFont val="Verdana"/>
        <family val="2"/>
      </rPr>
      <t>EVRAT</t>
    </r>
    <r>
      <rPr>
        <sz val="11"/>
        <rFont val="Verdana"/>
        <family val="2"/>
      </rPr>
      <t xml:space="preserve">, </t>
    </r>
    <r>
      <rPr>
        <sz val="11"/>
        <color rgb="FF0000FF"/>
        <rFont val="Verdana"/>
        <family val="2"/>
      </rPr>
      <t xml:space="preserve">EVRA </t>
    </r>
    <r>
      <rPr>
        <sz val="11"/>
        <rFont val="Verdana"/>
        <family val="2"/>
      </rPr>
      <t>и</t>
    </r>
    <r>
      <rPr>
        <sz val="11"/>
        <color rgb="FF0000FF"/>
        <rFont val="Verdana"/>
        <family val="2"/>
      </rPr>
      <t xml:space="preserve"> катушки</t>
    </r>
    <r>
      <rPr>
        <sz val="11"/>
        <rFont val="Verdana"/>
        <family val="2"/>
      </rPr>
      <t>..........................</t>
    </r>
  </si>
  <si>
    <t>Комплект разрешительной документации</t>
  </si>
  <si>
    <t>Доступность, сервисная и техническая поддержка</t>
  </si>
  <si>
    <r>
      <t xml:space="preserve">
Компания «Ридан» осуществляет техническую консультацию по продукции и обеспечивает бесперебойную поддержку оборудования и запасных частей у себя на складе.
По всем техническим вопросам, связанным с оборудованием, обращайтесь в компанию «Ридан»
•	   </t>
    </r>
    <r>
      <rPr>
        <sz val="11"/>
        <color rgb="FF0000FF"/>
        <rFont val="Verdana"/>
        <family val="2"/>
      </rPr>
      <t>Community Ридан</t>
    </r>
    <r>
      <rPr>
        <sz val="11"/>
        <rFont val="Verdana"/>
        <family val="2"/>
      </rPr>
      <t xml:space="preserve"> – самый быстрый способ получить ответ
•	   </t>
    </r>
    <r>
      <rPr>
        <sz val="11"/>
        <color rgb="FF0000FF"/>
        <rFont val="Verdana"/>
        <family val="2"/>
      </rPr>
      <t>ts@ridan.ru</t>
    </r>
    <r>
      <rPr>
        <sz val="11"/>
        <rFont val="Verdana"/>
        <family val="2"/>
      </rPr>
      <t xml:space="preserve"> – электронная почта технической поддержки
•	   тел. (Москва): </t>
    </r>
    <r>
      <rPr>
        <sz val="11"/>
        <color rgb="FF0000FF"/>
        <rFont val="Verdana"/>
        <family val="2"/>
      </rPr>
      <t>8 (495) 792-57-57</t>
    </r>
    <r>
      <rPr>
        <sz val="11"/>
        <rFont val="Verdana"/>
        <family val="2"/>
      </rPr>
      <t xml:space="preserve">
•	   тел. (регионы): </t>
    </r>
    <r>
      <rPr>
        <sz val="11"/>
        <color rgb="FF0000FF"/>
        <rFont val="Verdana"/>
        <family val="2"/>
      </rPr>
      <t>8 (800) 700-888-5</t>
    </r>
    <r>
      <rPr>
        <sz val="11"/>
        <rFont val="Verdana"/>
        <family val="2"/>
      </rPr>
      <t>, звонок по России бесплатный</t>
    </r>
  </si>
  <si>
    <t xml:space="preserve">Линейка клапанов и компонентов предназначена для установки на узлах обвязки емкостного, компрессорного и теплообменного оборудования промышленных холодильных установок, а также на магистральных участках трубопроводов системы. </t>
  </si>
  <si>
    <r>
      <t xml:space="preserve">
Клапаны и компоненты имеют полный комплект разрешительной и технической документации на русском языке для применения на территории стран Таможенного союза.
Комплект включает в себя следующий перечень документов: Паспорт, Руководство по эксплуатации, Обоснование безопасности, Декларации и/или Сертификаты соответствия согласно:
• ТР ТС 010/2011 «О безопасности машин и оборудования»
• ТР ТС 032/2013 «О безопасности оборудования, работающего под избыточным давлением»
• ТР ТС 004/2011 «О безопасности низковольтного оборудования»
• ТР ТС 020/2011 «Электромагнитная совместимость технических средств»
Полный комплект технической документации, включая сертификаты и декларации, доступен для скачивания на сайте </t>
    </r>
    <r>
      <rPr>
        <sz val="11"/>
        <color rgb="FF0000FF"/>
        <rFont val="Verdana"/>
        <family val="2"/>
      </rPr>
      <t>ridan.ru</t>
    </r>
  </si>
  <si>
    <t>Привод электрические ICAD-R</t>
  </si>
  <si>
    <r>
      <t xml:space="preserve">Приводы электрические </t>
    </r>
    <r>
      <rPr>
        <sz val="11"/>
        <color rgb="FF0000FF"/>
        <rFont val="Verdana"/>
        <family val="2"/>
      </rPr>
      <t>ICAD-R</t>
    </r>
    <r>
      <rPr>
        <sz val="11"/>
        <rFont val="Verdana"/>
        <family val="2"/>
      </rPr>
      <t>.....................................................................</t>
    </r>
  </si>
  <si>
    <t>Применение на Опасных Производственных Объектах</t>
  </si>
  <si>
    <t xml:space="preserve">Электропитание </t>
  </si>
  <si>
    <t>027H9075R</t>
  </si>
  <si>
    <t>027H9077R</t>
  </si>
  <si>
    <t>Токавая нагрузка</t>
  </si>
  <si>
    <t>Кабельное
подключение</t>
  </si>
  <si>
    <t>Температура
окружающей среды, °С</t>
  </si>
  <si>
    <t>Класс
защиты</t>
  </si>
  <si>
    <t>Совместимость
с клапанами
ICM</t>
  </si>
  <si>
    <t>Привод электрический ICAD-R 600</t>
  </si>
  <si>
    <t>Привод электрический ICAD-R 1200</t>
  </si>
  <si>
    <t>ICAD-R</t>
  </si>
  <si>
    <t xml:space="preserve"> ICAD-R 1200</t>
  </si>
  <si>
    <t>ICAD-R 600</t>
  </si>
  <si>
    <t xml:space="preserve"> -30…50</t>
  </si>
  <si>
    <t>24 В пост. тока , 
+ 10% / -15%;</t>
  </si>
  <si>
    <t>1,2 A</t>
  </si>
  <si>
    <t>2,0 A</t>
  </si>
  <si>
    <t>M12</t>
  </si>
  <si>
    <t>IP 67</t>
  </si>
  <si>
    <t>DN 20-32</t>
  </si>
  <si>
    <t>DN 40-150</t>
  </si>
  <si>
    <t>Приводы электрические ICAD-R разработаны для использования с клапанами ICM и служат для управления работой данных клапанов. Приводы управляются регулирующим аналоговым сигналом (4 – 20 мА/2 – 10 В) или дискретным сигналом «вкл/выкл». Приводы ICAD оснащены усовершенствованным интерфейсом «человек - машина» и дисплеем, который непрерывно показывает степень открытия клапана и дает возможность пользователю изменять режим работы привода.</t>
  </si>
  <si>
    <r>
      <rPr>
        <b/>
        <sz val="15"/>
        <color theme="0"/>
        <rFont val="Verdana"/>
        <family val="2"/>
      </rPr>
      <t>Прайс-лист</t>
    </r>
    <r>
      <rPr>
        <sz val="15"/>
        <color theme="0"/>
        <rFont val="Verdana"/>
        <family val="2"/>
      </rPr>
      <t xml:space="preserve"> на клапаны и компоненты для промышленных систем холодоснабжения </t>
    </r>
  </si>
  <si>
    <t xml:space="preserve"> Электромагнитная катушка заказывается отдельно</t>
  </si>
  <si>
    <t>Дзен</t>
  </si>
  <si>
    <t>Telegram</t>
  </si>
  <si>
    <t>Территория  профессионалов 
в области холода</t>
  </si>
  <si>
    <t xml:space="preserve"> Эксперный видео контент 
для инженеров</t>
  </si>
  <si>
    <t xml:space="preserve">Центральный офис компании «Ридан»
143581, Россия, Московская область, м. о. Истра, д. Лешково, д. 217
Телефоны: +7 (495) 792-57-57 (Москва), +8 (800) 700 888 5 (регионы) • E-mail: info@ridan.ru </t>
  </si>
  <si>
    <r>
      <rPr>
        <sz val="11"/>
        <color rgb="FF0000FF"/>
        <rFont val="Verdana"/>
        <family val="2"/>
      </rPr>
      <t xml:space="preserve">
Клапаны </t>
    </r>
    <r>
      <rPr>
        <sz val="11"/>
        <rFont val="Verdana"/>
        <family val="2"/>
      </rPr>
      <t xml:space="preserve">в обязательном порядке </t>
    </r>
    <r>
      <rPr>
        <sz val="11"/>
        <color rgb="FF0000FF"/>
        <rFont val="Verdana"/>
        <family val="2"/>
      </rPr>
      <t>декларируется по схеме 5д</t>
    </r>
    <r>
      <rPr>
        <sz val="11"/>
        <rFont val="Verdana"/>
        <family val="2"/>
      </rPr>
      <t xml:space="preserve"> в соответствии с требованием
Технического регламента Таможенного союза «О безопасности машин и оборудования» 
(ТР ТС 010/2011), </t>
    </r>
    <r>
      <rPr>
        <sz val="11"/>
        <color rgb="FF0000FF"/>
        <rFont val="Verdana"/>
        <family val="2"/>
      </rPr>
      <t>что позволяет использовать их на опасных производственных объектах.</t>
    </r>
  </si>
  <si>
    <t>Будьте в курсе новостей холодильной отрасли!</t>
  </si>
  <si>
    <t xml:space="preserve">Клапанная станция ICF-R объединяет в одном корпусе функционал нескольких устройств и может стать альтернативой традиционной сборке, включающей запорные, регулирующие, обратные и электромагнитные клапаны, а также сетчатые фильтры.
Преимущества применения клапанных станций
   -  Снижение количество сварных швов в 4-6 раз
   -  Сокращение времени и стоимости на монтажных работах
   -  Снижение количество потерь хладагента при проведении сервисных работ
   -  Снижение металлоемкости распределительных устройств и конструкции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</si>
</sst>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₽&quot;_-;\-* #,##0.00&quot; ₽&quot;_-;_-* \-??&quot; ₽&quot;_-;_-@_-"/>
    <numFmt numFmtId="165" formatCode="_-* #,##0.00\ [$₽-419]_-;\-* #,##0.00\ [$₽-419]_-;_-* \-??\ [$₽-419]_-;_-@_-"/>
  </numFmts>
  <fonts count="97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Myriad Pro"/>
      <family val="2"/>
      <charset val="204"/>
    </font>
    <font>
      <sz val="11"/>
      <color rgb="FF000000"/>
      <name val="Minion Pro"/>
      <family val="2"/>
      <charset val="204"/>
    </font>
    <font>
      <sz val="10"/>
      <name val="Arial"/>
      <family val="2"/>
      <charset val="204"/>
    </font>
    <font>
      <b/>
      <sz val="14"/>
      <name val="Arial Cyr"/>
      <charset val="204"/>
    </font>
    <font>
      <sz val="11"/>
      <name val="Arial Cyr"/>
      <charset val="204"/>
    </font>
    <font>
      <b/>
      <sz val="11"/>
      <color rgb="FF262626"/>
      <name val="Arial Cyr"/>
      <charset val="204"/>
    </font>
    <font>
      <sz val="15"/>
      <name val="Arial Cyr"/>
      <charset val="204"/>
    </font>
    <font>
      <i/>
      <sz val="9"/>
      <name val="Arial Cyr"/>
      <charset val="204"/>
    </font>
    <font>
      <i/>
      <sz val="10"/>
      <name val="Arial Cyr"/>
      <charset val="204"/>
    </font>
    <font>
      <sz val="8"/>
      <name val="Arial Cyr"/>
      <charset val="204"/>
    </font>
    <font>
      <sz val="16"/>
      <name val="Arial Cyr"/>
      <charset val="204"/>
    </font>
    <font>
      <u/>
      <sz val="9"/>
      <color rgb="FF0000FF"/>
      <name val="Arial Cyr"/>
      <charset val="204"/>
    </font>
    <font>
      <u/>
      <sz val="10"/>
      <color rgb="FF0000FF"/>
      <name val="Arial Cyr"/>
      <charset val="204"/>
    </font>
    <font>
      <b/>
      <sz val="10"/>
      <name val="Arial Cyr"/>
      <charset val="204"/>
    </font>
    <font>
      <b/>
      <sz val="10"/>
      <color rgb="FF0000FF"/>
      <name val="Arial Cyr"/>
      <charset val="204"/>
    </font>
    <font>
      <sz val="10"/>
      <color rgb="FF0000FF"/>
      <name val="Arial Cyr"/>
      <charset val="204"/>
    </font>
    <font>
      <sz val="9"/>
      <name val="Arial Cyr"/>
      <charset val="204"/>
    </font>
    <font>
      <sz val="8"/>
      <name val="Times New Roman"/>
      <family val="1"/>
      <charset val="204"/>
    </font>
    <font>
      <sz val="10"/>
      <color rgb="FF000000"/>
      <name val="Minion Pro"/>
      <family val="1"/>
      <charset val="1"/>
    </font>
    <font>
      <b/>
      <sz val="10"/>
      <color rgb="FF000000"/>
      <name val="Minion Pro"/>
      <family val="1"/>
      <charset val="1"/>
    </font>
    <font>
      <b/>
      <sz val="11"/>
      <color rgb="FF000000"/>
      <name val="Minion Pro"/>
      <family val="1"/>
      <charset val="1"/>
    </font>
    <font>
      <sz val="20"/>
      <color rgb="FF000000"/>
      <name val="Minion Pro"/>
      <family val="2"/>
      <charset val="204"/>
    </font>
    <font>
      <sz val="14"/>
      <color rgb="FF000000"/>
      <name val="Minion Pro"/>
      <family val="1"/>
      <charset val="1"/>
    </font>
    <font>
      <sz val="11"/>
      <color rgb="FF000000"/>
      <name val="Minion Pro"/>
      <family val="1"/>
      <charset val="1"/>
    </font>
    <font>
      <sz val="11"/>
      <color rgb="FFFF0000"/>
      <name val="Minion Pro"/>
      <family val="1"/>
      <charset val="1"/>
    </font>
    <font>
      <sz val="13"/>
      <color rgb="FF000000"/>
      <name val="Minion Pro"/>
      <family val="1"/>
      <charset val="1"/>
    </font>
    <font>
      <sz val="10"/>
      <name val="Arial Cyr"/>
      <charset val="204"/>
    </font>
    <font>
      <sz val="10"/>
      <color rgb="FFC00000"/>
      <name val="Arial Cyr"/>
      <charset val="204"/>
    </font>
    <font>
      <b/>
      <sz val="11"/>
      <color rgb="FF000000"/>
      <name val="Minion Pro"/>
      <charset val="204"/>
    </font>
    <font>
      <vertAlign val="superscript"/>
      <sz val="9"/>
      <name val="Verdana"/>
      <family val="2"/>
    </font>
    <font>
      <sz val="9"/>
      <name val="Verdana"/>
      <family val="2"/>
    </font>
    <font>
      <sz val="10"/>
      <color rgb="FF000000"/>
      <name val="Calibri"/>
      <family val="2"/>
    </font>
    <font>
      <b/>
      <sz val="10"/>
      <color rgb="FF000000"/>
      <name val="Minion Pro"/>
    </font>
    <font>
      <sz val="10"/>
      <color rgb="FF000000"/>
      <name val="Minion Pro"/>
    </font>
    <font>
      <sz val="10"/>
      <color rgb="FFFF0000"/>
      <name val="Minion Pro"/>
    </font>
    <font>
      <sz val="11"/>
      <color rgb="FF000000"/>
      <name val="Calibri"/>
      <family val="2"/>
    </font>
    <font>
      <b/>
      <sz val="12"/>
      <name val="Verdana"/>
      <family val="2"/>
    </font>
    <font>
      <sz val="10"/>
      <name val="Verdana"/>
      <family val="2"/>
    </font>
    <font>
      <b/>
      <sz val="11"/>
      <color rgb="FF262626"/>
      <name val="Verdana"/>
      <family val="2"/>
    </font>
    <font>
      <sz val="15"/>
      <name val="Verdana"/>
      <family val="2"/>
    </font>
    <font>
      <i/>
      <sz val="9"/>
      <name val="Verdana"/>
      <family val="2"/>
    </font>
    <font>
      <i/>
      <sz val="10"/>
      <name val="Verdana"/>
      <family val="2"/>
    </font>
    <font>
      <sz val="11"/>
      <name val="Verdana"/>
      <family val="2"/>
    </font>
    <font>
      <sz val="16"/>
      <name val="Verdana"/>
      <family val="2"/>
    </font>
    <font>
      <u/>
      <sz val="9"/>
      <color rgb="FF0000FF"/>
      <name val="Verdana"/>
      <family val="2"/>
    </font>
    <font>
      <b/>
      <sz val="10"/>
      <name val="Verdana"/>
      <family val="2"/>
    </font>
    <font>
      <b/>
      <sz val="10"/>
      <color rgb="FF0000FF"/>
      <name val="Verdana"/>
      <family val="2"/>
    </font>
    <font>
      <sz val="10"/>
      <color rgb="FF0000FF"/>
      <name val="Verdana"/>
      <family val="2"/>
    </font>
    <font>
      <sz val="14"/>
      <name val="Verdana"/>
      <family val="2"/>
    </font>
    <font>
      <sz val="8"/>
      <name val="Verdana"/>
      <family val="2"/>
    </font>
    <font>
      <b/>
      <sz val="9"/>
      <name val="Verdana"/>
      <family val="2"/>
    </font>
    <font>
      <sz val="11"/>
      <color rgb="FF000000"/>
      <name val="Verdana"/>
      <family val="2"/>
    </font>
    <font>
      <u/>
      <sz val="10"/>
      <color rgb="FF0000FF"/>
      <name val="Verdana"/>
      <family val="2"/>
    </font>
    <font>
      <sz val="10"/>
      <color rgb="FFA6A6A6"/>
      <name val="Verdana"/>
      <family val="2"/>
    </font>
    <font>
      <sz val="11"/>
      <color rgb="FFA6A6A6"/>
      <name val="Verdana"/>
      <family val="2"/>
    </font>
    <font>
      <b/>
      <i/>
      <sz val="10"/>
      <name val="Verdana"/>
      <family val="2"/>
    </font>
    <font>
      <sz val="12"/>
      <name val="Verdana"/>
      <family val="2"/>
    </font>
    <font>
      <sz val="22"/>
      <name val="Verdana"/>
      <family val="2"/>
    </font>
    <font>
      <i/>
      <sz val="8"/>
      <name val="Verdana"/>
      <family val="2"/>
    </font>
    <font>
      <sz val="10"/>
      <color rgb="FFC00000"/>
      <name val="Verdana"/>
      <family val="2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Verdana"/>
      <family val="2"/>
    </font>
    <font>
      <b/>
      <sz val="9"/>
      <color theme="0"/>
      <name val="Verdana"/>
      <family val="2"/>
    </font>
    <font>
      <b/>
      <sz val="20"/>
      <color theme="0"/>
      <name val="Verdana"/>
      <family val="2"/>
    </font>
    <font>
      <b/>
      <sz val="14"/>
      <color theme="0"/>
      <name val="Verdana"/>
      <family val="2"/>
    </font>
    <font>
      <b/>
      <sz val="12"/>
      <color theme="0"/>
      <name val="Verdana"/>
      <family val="2"/>
    </font>
    <font>
      <sz val="10"/>
      <color theme="0"/>
      <name val="Verdana"/>
      <family val="2"/>
    </font>
    <font>
      <b/>
      <sz val="14"/>
      <color theme="0"/>
      <name val="Arial Cyr"/>
      <charset val="204"/>
    </font>
    <font>
      <b/>
      <sz val="12"/>
      <color theme="0"/>
      <name val="Arial Cyr"/>
      <charset val="204"/>
    </font>
    <font>
      <sz val="10"/>
      <color theme="0"/>
      <name val="Arial Cyr"/>
      <charset val="204"/>
    </font>
    <font>
      <sz val="20"/>
      <name val="Verdana"/>
      <family val="2"/>
    </font>
    <font>
      <b/>
      <sz val="11"/>
      <name val="Verdana"/>
      <family val="2"/>
    </font>
    <font>
      <b/>
      <sz val="8"/>
      <name val="Verdana"/>
      <family val="2"/>
    </font>
    <font>
      <b/>
      <sz val="8"/>
      <color theme="0"/>
      <name val="Verdana"/>
      <family val="2"/>
    </font>
    <font>
      <sz val="10"/>
      <name val="Veranda"/>
      <charset val="204"/>
    </font>
    <font>
      <sz val="10"/>
      <color rgb="FF0000FF"/>
      <name val="Veranda"/>
      <charset val="204"/>
    </font>
    <font>
      <b/>
      <sz val="9"/>
      <color indexed="81"/>
      <name val="Tahoma"/>
      <family val="2"/>
    </font>
    <font>
      <sz val="9"/>
      <color rgb="FF0000FF"/>
      <name val="Verdana"/>
      <family val="2"/>
    </font>
    <font>
      <sz val="8"/>
      <color rgb="FF0000FF"/>
      <name val="Verdana"/>
      <family val="2"/>
    </font>
    <font>
      <sz val="18"/>
      <name val="Verdana"/>
      <family val="2"/>
    </font>
    <font>
      <sz val="16"/>
      <color theme="0"/>
      <name val="Verdana"/>
      <family val="2"/>
    </font>
    <font>
      <b/>
      <sz val="14"/>
      <name val="Verdana"/>
      <family val="2"/>
    </font>
    <font>
      <sz val="14"/>
      <color theme="0"/>
      <name val="Verdana"/>
      <family val="2"/>
    </font>
    <font>
      <sz val="11"/>
      <color rgb="FF0000FF"/>
      <name val="Verdana"/>
      <family val="2"/>
    </font>
    <font>
      <sz val="9"/>
      <color theme="0"/>
      <name val="Verdana"/>
      <family val="2"/>
    </font>
    <font>
      <sz val="6"/>
      <name val="Verdana"/>
      <family val="2"/>
    </font>
    <font>
      <sz val="14"/>
      <color rgb="FF0000FF"/>
      <name val="Verdana"/>
      <family val="2"/>
    </font>
    <font>
      <u/>
      <sz val="14"/>
      <color theme="0"/>
      <name val="Verdana"/>
      <family val="2"/>
    </font>
    <font>
      <sz val="14"/>
      <name val="Verdana"/>
      <family val="2"/>
      <charset val="204"/>
    </font>
    <font>
      <b/>
      <sz val="14"/>
      <name val="Verdana"/>
      <family val="2"/>
      <charset val="204"/>
    </font>
    <font>
      <sz val="15"/>
      <color theme="0"/>
      <name val="Verdana"/>
      <family val="2"/>
    </font>
    <font>
      <b/>
      <sz val="15"/>
      <color theme="0"/>
      <name val="Verdana"/>
      <family val="2"/>
    </font>
    <font>
      <sz val="12"/>
      <color rgb="FF0000FF"/>
      <name val="Verdana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C0C0C0"/>
        <bgColor rgb="FFBFBFBF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rgb="FFBFBFBF"/>
      </patternFill>
    </fill>
    <fill>
      <patternFill patternType="solid">
        <fgColor rgb="FFC00000"/>
        <bgColor rgb="FFC0C0C0"/>
      </patternFill>
    </fill>
    <fill>
      <patternFill patternType="solid">
        <fgColor rgb="FFC00000"/>
        <bgColor rgb="FFF2F2F2"/>
      </patternFill>
    </fill>
    <fill>
      <patternFill patternType="solid">
        <fgColor rgb="FFC00000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164" fontId="28" fillId="0" borderId="0" applyBorder="0" applyProtection="0"/>
    <xf numFmtId="9" fontId="28" fillId="0" borderId="0" applyBorder="0" applyProtection="0"/>
    <xf numFmtId="0" fontId="14" fillId="0" borderId="0" applyBorder="0" applyProtection="0"/>
    <xf numFmtId="0" fontId="2" fillId="0" borderId="0"/>
    <xf numFmtId="0" fontId="3" fillId="0" borderId="0"/>
    <xf numFmtId="0" fontId="4" fillId="0" borderId="0"/>
    <xf numFmtId="0" fontId="4" fillId="0" borderId="0"/>
    <xf numFmtId="3" fontId="28" fillId="2" borderId="1">
      <alignment horizontal="right" vertical="center"/>
      <protection hidden="1"/>
    </xf>
  </cellStyleXfs>
  <cellXfs count="697">
    <xf numFmtId="0" fontId="0" fillId="0" borderId="0" xfId="0"/>
    <xf numFmtId="0" fontId="0" fillId="0" borderId="0" xfId="0" applyFont="1" applyAlignment="1">
      <alignment horizontal="center"/>
    </xf>
    <xf numFmtId="0" fontId="7" fillId="2" borderId="6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10" fillId="2" borderId="0" xfId="0" applyFont="1" applyFill="1" applyBorder="1"/>
    <xf numFmtId="0" fontId="10" fillId="2" borderId="0" xfId="0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center" vertical="center"/>
    </xf>
    <xf numFmtId="0" fontId="13" fillId="2" borderId="0" xfId="3" applyFont="1" applyFill="1" applyBorder="1" applyAlignment="1" applyProtection="1">
      <alignment vertical="center"/>
    </xf>
    <xf numFmtId="2" fontId="17" fillId="0" borderId="1" xfId="3" applyNumberFormat="1" applyFont="1" applyBorder="1" applyAlignment="1" applyProtection="1">
      <alignment horizontal="right" vertical="center"/>
    </xf>
    <xf numFmtId="0" fontId="3" fillId="0" borderId="0" xfId="5"/>
    <xf numFmtId="0" fontId="0" fillId="0" borderId="0" xfId="0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6" fillId="2" borderId="0" xfId="0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4" fillId="2" borderId="7" xfId="3" applyFill="1" applyBorder="1" applyAlignment="1" applyProtection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19" fillId="0" borderId="0" xfId="0" applyFont="1"/>
    <xf numFmtId="0" fontId="0" fillId="0" borderId="0" xfId="0" applyBorder="1" applyAlignment="1">
      <alignment horizontal="left" vertical="center"/>
    </xf>
    <xf numFmtId="0" fontId="0" fillId="0" borderId="0" xfId="0" applyBorder="1"/>
    <xf numFmtId="0" fontId="0" fillId="0" borderId="0" xfId="0" applyFont="1" applyBorder="1" applyAlignment="1">
      <alignment horizontal="center"/>
    </xf>
    <xf numFmtId="0" fontId="0" fillId="0" borderId="6" xfId="0" applyBorder="1"/>
    <xf numFmtId="0" fontId="0" fillId="0" borderId="0" xfId="0" applyAlignment="1">
      <alignment horizontal="left" vertical="center"/>
    </xf>
    <xf numFmtId="0" fontId="0" fillId="2" borderId="12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18" fillId="2" borderId="0" xfId="0" applyFont="1" applyFill="1" applyBorder="1"/>
    <xf numFmtId="0" fontId="0" fillId="2" borderId="10" xfId="0" applyFill="1" applyBorder="1"/>
    <xf numFmtId="0" fontId="0" fillId="0" borderId="7" xfId="0" applyFont="1" applyBorder="1" applyAlignment="1">
      <alignment horizontal="left" vertical="center"/>
    </xf>
    <xf numFmtId="0" fontId="15" fillId="2" borderId="8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0" fillId="2" borderId="11" xfId="0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/>
    </xf>
    <xf numFmtId="0" fontId="0" fillId="0" borderId="1" xfId="0" applyBorder="1"/>
    <xf numFmtId="0" fontId="20" fillId="0" borderId="0" xfId="5" applyFont="1" applyAlignment="1">
      <alignment horizontal="center" vertical="center" wrapText="1"/>
    </xf>
    <xf numFmtId="0" fontId="20" fillId="0" borderId="0" xfId="5" applyFont="1" applyAlignment="1">
      <alignment vertical="center" wrapText="1"/>
    </xf>
    <xf numFmtId="0" fontId="20" fillId="0" borderId="0" xfId="5" applyFont="1" applyAlignment="1">
      <alignment horizontal="left" vertical="center" wrapText="1"/>
    </xf>
    <xf numFmtId="0" fontId="21" fillId="0" borderId="0" xfId="5" applyFont="1" applyAlignment="1">
      <alignment horizontal="center" vertical="center" wrapText="1"/>
    </xf>
    <xf numFmtId="0" fontId="3" fillId="0" borderId="0" xfId="5" applyAlignment="1">
      <alignment horizontal="center" vertical="center"/>
    </xf>
    <xf numFmtId="0" fontId="3" fillId="0" borderId="19" xfId="5" applyFont="1" applyBorder="1" applyAlignment="1">
      <alignment horizontal="center" vertical="center" wrapText="1"/>
    </xf>
    <xf numFmtId="0" fontId="3" fillId="0" borderId="1" xfId="5" applyFont="1" applyBorder="1" applyAlignment="1">
      <alignment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1" xfId="5" applyBorder="1" applyAlignment="1">
      <alignment horizontal="left" vertical="center" wrapText="1"/>
    </xf>
    <xf numFmtId="0" fontId="22" fillId="0" borderId="1" xfId="5" applyFont="1" applyBorder="1" applyAlignment="1">
      <alignment horizontal="center" vertical="center" wrapText="1"/>
    </xf>
    <xf numFmtId="0" fontId="22" fillId="0" borderId="20" xfId="5" applyFont="1" applyBorder="1" applyAlignment="1">
      <alignment horizontal="center" vertical="center" wrapText="1"/>
    </xf>
    <xf numFmtId="0" fontId="23" fillId="0" borderId="1" xfId="5" applyFont="1" applyBorder="1" applyAlignment="1">
      <alignment horizontal="center" vertical="center" wrapText="1"/>
    </xf>
    <xf numFmtId="0" fontId="24" fillId="0" borderId="1" xfId="5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4" fillId="0" borderId="1" xfId="5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23" fillId="0" borderId="1" xfId="5" applyFont="1" applyBorder="1" applyAlignment="1">
      <alignment horizontal="center" vertical="center"/>
    </xf>
    <xf numFmtId="0" fontId="26" fillId="0" borderId="1" xfId="5" applyFont="1" applyBorder="1" applyAlignment="1">
      <alignment vertical="center" wrapText="1"/>
    </xf>
    <xf numFmtId="0" fontId="26" fillId="0" borderId="0" xfId="5" applyFont="1"/>
    <xf numFmtId="0" fontId="27" fillId="0" borderId="1" xfId="5" applyFont="1" applyBorder="1" applyAlignment="1">
      <alignment horizontal="center" vertical="center" wrapText="1"/>
    </xf>
    <xf numFmtId="0" fontId="3" fillId="0" borderId="4" xfId="5" applyFont="1" applyBorder="1" applyAlignment="1">
      <alignment horizontal="center" vertical="center" wrapText="1"/>
    </xf>
    <xf numFmtId="0" fontId="3" fillId="0" borderId="12" xfId="5" applyFont="1" applyBorder="1" applyAlignment="1">
      <alignment vertical="center" wrapText="1"/>
    </xf>
    <xf numFmtId="0" fontId="3" fillId="0" borderId="12" xfId="5" applyFont="1" applyBorder="1" applyAlignment="1">
      <alignment horizontal="center" vertical="center" wrapText="1"/>
    </xf>
    <xf numFmtId="0" fontId="3" fillId="0" borderId="12" xfId="5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20" fillId="0" borderId="1" xfId="5" applyFont="1" applyBorder="1" applyAlignment="1">
      <alignment horizontal="center" vertical="center" wrapText="1"/>
    </xf>
    <xf numFmtId="0" fontId="22" fillId="0" borderId="2" xfId="5" applyFont="1" applyBorder="1" applyAlignment="1">
      <alignment horizontal="center" vertical="center" wrapText="1"/>
    </xf>
    <xf numFmtId="0" fontId="20" fillId="0" borderId="1" xfId="5" applyFont="1" applyBorder="1" applyAlignment="1">
      <alignment vertical="center" wrapText="1"/>
    </xf>
    <xf numFmtId="0" fontId="20" fillId="0" borderId="1" xfId="5" applyFont="1" applyBorder="1" applyAlignment="1">
      <alignment horizontal="left" vertical="center" wrapText="1"/>
    </xf>
    <xf numFmtId="0" fontId="3" fillId="0" borderId="1" xfId="5" applyBorder="1"/>
    <xf numFmtId="0" fontId="3" fillId="0" borderId="1" xfId="5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0" fontId="13" fillId="0" borderId="0" xfId="3" applyFont="1" applyBorder="1" applyProtection="1"/>
    <xf numFmtId="0" fontId="18" fillId="2" borderId="0" xfId="0" applyFont="1" applyFill="1" applyBorder="1" applyAlignment="1">
      <alignment horizontal="left" vertical="top" wrapText="1"/>
    </xf>
    <xf numFmtId="0" fontId="13" fillId="0" borderId="5" xfId="3" applyFont="1" applyBorder="1" applyProtection="1"/>
    <xf numFmtId="0" fontId="3" fillId="0" borderId="1" xfId="5" applyFont="1" applyBorder="1" applyAlignment="1">
      <alignment horizontal="left" vertical="center" wrapText="1"/>
    </xf>
    <xf numFmtId="2" fontId="22" fillId="0" borderId="1" xfId="5" applyNumberFormat="1" applyFont="1" applyBorder="1" applyAlignment="1">
      <alignment horizontal="center" vertical="center" wrapText="1"/>
    </xf>
    <xf numFmtId="0" fontId="30" fillId="6" borderId="9" xfId="5" applyFont="1" applyFill="1" applyBorder="1" applyAlignment="1">
      <alignment horizontal="center" vertical="center" wrapText="1"/>
    </xf>
    <xf numFmtId="0" fontId="30" fillId="6" borderId="11" xfId="5" applyFont="1" applyFill="1" applyBorder="1" applyAlignment="1">
      <alignment horizontal="center" vertical="center" wrapText="1"/>
    </xf>
    <xf numFmtId="0" fontId="30" fillId="6" borderId="11" xfId="5" applyFont="1" applyFill="1" applyBorder="1" applyAlignment="1">
      <alignment horizontal="left" vertical="center" wrapText="1"/>
    </xf>
    <xf numFmtId="0" fontId="30" fillId="6" borderId="7" xfId="5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/>
    </xf>
    <xf numFmtId="2" fontId="22" fillId="0" borderId="12" xfId="5" applyNumberFormat="1" applyFont="1" applyBorder="1" applyAlignment="1">
      <alignment horizontal="center" vertical="center" wrapText="1"/>
    </xf>
    <xf numFmtId="0" fontId="24" fillId="0" borderId="12" xfId="5" applyFont="1" applyBorder="1" applyAlignment="1">
      <alignment horizontal="center" vertical="center" wrapText="1"/>
    </xf>
    <xf numFmtId="0" fontId="3" fillId="0" borderId="9" xfId="5" applyFont="1" applyBorder="1" applyAlignment="1">
      <alignment horizontal="center" vertical="center" wrapText="1"/>
    </xf>
    <xf numFmtId="0" fontId="3" fillId="0" borderId="11" xfId="5" applyFont="1" applyBorder="1" applyAlignment="1">
      <alignment vertical="center" wrapText="1"/>
    </xf>
    <xf numFmtId="0" fontId="3" fillId="0" borderId="11" xfId="5" applyFont="1" applyBorder="1" applyAlignment="1">
      <alignment horizontal="center" vertical="center" wrapText="1"/>
    </xf>
    <xf numFmtId="0" fontId="3" fillId="0" borderId="11" xfId="5" applyBorder="1" applyAlignment="1">
      <alignment horizontal="left" vertical="center" wrapText="1"/>
    </xf>
    <xf numFmtId="2" fontId="22" fillId="0" borderId="11" xfId="5" applyNumberFormat="1" applyFont="1" applyBorder="1" applyAlignment="1">
      <alignment horizontal="center" vertical="center" wrapText="1"/>
    </xf>
    <xf numFmtId="0" fontId="22" fillId="0" borderId="7" xfId="5" applyFont="1" applyBorder="1" applyAlignment="1">
      <alignment horizontal="center" vertical="center" wrapText="1"/>
    </xf>
    <xf numFmtId="0" fontId="16" fillId="0" borderId="0" xfId="3" applyFont="1" applyBorder="1" applyAlignment="1" applyProtection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17" fillId="0" borderId="0" xfId="3" applyNumberFormat="1" applyFont="1" applyBorder="1" applyAlignment="1" applyProtection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0" xfId="5" applyFont="1" applyBorder="1" applyAlignment="1">
      <alignment horizontal="center" vertical="center" wrapText="1"/>
    </xf>
    <xf numFmtId="0" fontId="20" fillId="0" borderId="0" xfId="5" applyFont="1" applyBorder="1" applyAlignment="1">
      <alignment horizontal="center" vertical="center" wrapText="1"/>
    </xf>
    <xf numFmtId="0" fontId="20" fillId="0" borderId="0" xfId="5" applyFont="1" applyBorder="1" applyAlignment="1">
      <alignment horizontal="left" vertical="center" wrapText="1"/>
    </xf>
    <xf numFmtId="0" fontId="3" fillId="0" borderId="0" xfId="5" applyBorder="1"/>
    <xf numFmtId="0" fontId="20" fillId="0" borderId="6" xfId="5" applyFont="1" applyBorder="1" applyAlignment="1">
      <alignment vertical="center" wrapText="1"/>
    </xf>
    <xf numFmtId="2" fontId="22" fillId="0" borderId="6" xfId="5" applyNumberFormat="1" applyFont="1" applyBorder="1" applyAlignment="1">
      <alignment horizontal="center" vertical="center" wrapText="1"/>
    </xf>
    <xf numFmtId="2" fontId="21" fillId="0" borderId="6" xfId="5" applyNumberFormat="1" applyFont="1" applyBorder="1" applyAlignment="1">
      <alignment horizontal="center" vertical="center" wrapText="1"/>
    </xf>
    <xf numFmtId="2" fontId="22" fillId="0" borderId="5" xfId="5" applyNumberFormat="1" applyFont="1" applyBorder="1" applyAlignment="1">
      <alignment horizontal="center" vertical="center" wrapText="1"/>
    </xf>
    <xf numFmtId="2" fontId="21" fillId="0" borderId="5" xfId="5" applyNumberFormat="1" applyFont="1" applyBorder="1" applyAlignment="1">
      <alignment horizontal="center" vertical="center" wrapText="1"/>
    </xf>
    <xf numFmtId="0" fontId="35" fillId="0" borderId="0" xfId="5" applyFont="1" applyAlignment="1">
      <alignment horizontal="center" vertical="center"/>
    </xf>
    <xf numFmtId="0" fontId="34" fillId="6" borderId="0" xfId="5" applyFont="1" applyFill="1" applyAlignment="1">
      <alignment horizontal="center" vertical="center"/>
    </xf>
    <xf numFmtId="0" fontId="36" fillId="0" borderId="0" xfId="5" applyFont="1" applyAlignment="1">
      <alignment horizontal="center" vertical="center"/>
    </xf>
    <xf numFmtId="0" fontId="35" fillId="0" borderId="0" xfId="5" applyNumberFormat="1" applyFont="1" applyFill="1" applyAlignment="1">
      <alignment horizontal="center" vertical="center"/>
    </xf>
    <xf numFmtId="0" fontId="22" fillId="0" borderId="12" xfId="5" applyFont="1" applyBorder="1" applyAlignment="1">
      <alignment horizontal="center" vertical="center" wrapText="1"/>
    </xf>
    <xf numFmtId="0" fontId="23" fillId="0" borderId="12" xfId="5" applyFont="1" applyBorder="1" applyAlignment="1">
      <alignment horizontal="center" vertical="center"/>
    </xf>
    <xf numFmtId="2" fontId="21" fillId="0" borderId="1" xfId="5" applyNumberFormat="1" applyFont="1" applyBorder="1" applyAlignment="1">
      <alignment horizontal="center" vertical="center" wrapText="1"/>
    </xf>
    <xf numFmtId="0" fontId="35" fillId="0" borderId="1" xfId="5" applyNumberFormat="1" applyFont="1" applyFill="1" applyBorder="1" applyAlignment="1">
      <alignment horizontal="center" vertical="center"/>
    </xf>
    <xf numFmtId="0" fontId="40" fillId="2" borderId="0" xfId="0" applyFont="1" applyFill="1" applyBorder="1" applyAlignment="1">
      <alignment horizontal="left" vertical="center"/>
    </xf>
    <xf numFmtId="0" fontId="40" fillId="2" borderId="6" xfId="0" applyFont="1" applyFill="1" applyBorder="1" applyAlignment="1">
      <alignment horizontal="left" vertical="center"/>
    </xf>
    <xf numFmtId="0" fontId="41" fillId="2" borderId="5" xfId="0" applyFont="1" applyFill="1" applyBorder="1" applyAlignment="1">
      <alignment horizontal="center" vertical="center"/>
    </xf>
    <xf numFmtId="0" fontId="42" fillId="2" borderId="0" xfId="0" applyFont="1" applyFill="1" applyBorder="1" applyAlignment="1">
      <alignment vertical="center"/>
    </xf>
    <xf numFmtId="0" fontId="43" fillId="2" borderId="0" xfId="0" applyFont="1" applyFill="1" applyBorder="1"/>
    <xf numFmtId="0" fontId="43" fillId="2" borderId="0" xfId="0" applyFont="1" applyFill="1" applyBorder="1" applyAlignment="1">
      <alignment horizontal="left" vertical="top" wrapText="1"/>
    </xf>
    <xf numFmtId="0" fontId="44" fillId="2" borderId="0" xfId="0" applyFont="1" applyFill="1" applyBorder="1" applyAlignment="1">
      <alignment horizontal="left" vertical="center" wrapText="1"/>
    </xf>
    <xf numFmtId="0" fontId="39" fillId="2" borderId="5" xfId="0" applyFont="1" applyFill="1" applyBorder="1" applyAlignment="1">
      <alignment horizontal="center" vertical="center"/>
    </xf>
    <xf numFmtId="0" fontId="45" fillId="2" borderId="5" xfId="0" applyFont="1" applyFill="1" applyBorder="1" applyAlignment="1">
      <alignment horizontal="center" vertical="center"/>
    </xf>
    <xf numFmtId="0" fontId="46" fillId="0" borderId="5" xfId="3" applyFont="1" applyBorder="1" applyProtection="1"/>
    <xf numFmtId="0" fontId="46" fillId="2" borderId="0" xfId="3" applyFont="1" applyFill="1" applyBorder="1" applyAlignment="1" applyProtection="1">
      <alignment vertical="center"/>
    </xf>
    <xf numFmtId="0" fontId="39" fillId="2" borderId="0" xfId="0" applyFont="1" applyFill="1" applyBorder="1" applyAlignment="1">
      <alignment horizontal="left" vertical="top" wrapText="1"/>
    </xf>
    <xf numFmtId="0" fontId="46" fillId="0" borderId="0" xfId="3" applyFont="1" applyBorder="1" applyProtection="1"/>
    <xf numFmtId="0" fontId="32" fillId="2" borderId="0" xfId="0" applyFont="1" applyFill="1" applyBorder="1"/>
    <xf numFmtId="0" fontId="32" fillId="2" borderId="6" xfId="0" applyFont="1" applyFill="1" applyBorder="1"/>
    <xf numFmtId="0" fontId="32" fillId="2" borderId="0" xfId="0" applyFont="1" applyFill="1" applyBorder="1" applyAlignment="1">
      <alignment horizontal="left" vertical="top" wrapText="1"/>
    </xf>
    <xf numFmtId="0" fontId="47" fillId="3" borderId="1" xfId="0" applyFont="1" applyFill="1" applyBorder="1" applyAlignment="1">
      <alignment horizontal="center" vertical="center" wrapText="1"/>
    </xf>
    <xf numFmtId="0" fontId="48" fillId="0" borderId="1" xfId="3" applyFont="1" applyBorder="1" applyAlignment="1" applyProtection="1">
      <alignment horizontal="center" vertical="center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1" fontId="39" fillId="0" borderId="1" xfId="0" applyNumberFormat="1" applyFont="1" applyBorder="1" applyAlignment="1">
      <alignment horizontal="center" vertical="center" wrapText="1"/>
    </xf>
    <xf numFmtId="2" fontId="49" fillId="0" borderId="1" xfId="3" applyNumberFormat="1" applyFont="1" applyBorder="1" applyAlignment="1" applyProtection="1">
      <alignment horizontal="right" vertical="center"/>
    </xf>
    <xf numFmtId="0" fontId="50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48" fillId="0" borderId="0" xfId="3" applyFont="1" applyBorder="1" applyAlignment="1" applyProtection="1">
      <alignment horizontal="center" vertical="center"/>
    </xf>
    <xf numFmtId="0" fontId="39" fillId="0" borderId="0" xfId="0" applyFont="1" applyBorder="1" applyAlignment="1">
      <alignment horizontal="left" vertical="center"/>
    </xf>
    <xf numFmtId="0" fontId="39" fillId="0" borderId="0" xfId="0" applyFont="1" applyBorder="1" applyAlignment="1">
      <alignment vertical="center" wrapText="1"/>
    </xf>
    <xf numFmtId="0" fontId="39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 wrapText="1"/>
    </xf>
    <xf numFmtId="1" fontId="39" fillId="0" borderId="0" xfId="0" applyNumberFormat="1" applyFont="1" applyBorder="1" applyAlignment="1">
      <alignment horizontal="center" vertical="center" wrapText="1"/>
    </xf>
    <xf numFmtId="2" fontId="49" fillId="0" borderId="0" xfId="3" applyNumberFormat="1" applyFont="1" applyBorder="1" applyAlignment="1" applyProtection="1">
      <alignment horizontal="right" vertical="center"/>
    </xf>
    <xf numFmtId="0" fontId="44" fillId="0" borderId="0" xfId="0" applyFont="1" applyBorder="1" applyAlignment="1">
      <alignment horizontal="center" vertical="center"/>
    </xf>
    <xf numFmtId="0" fontId="39" fillId="0" borderId="21" xfId="0" applyFont="1" applyBorder="1" applyAlignment="1">
      <alignment horizontal="left" vertical="center"/>
    </xf>
    <xf numFmtId="0" fontId="39" fillId="0" borderId="21" xfId="0" applyFont="1" applyBorder="1" applyAlignment="1">
      <alignment horizontal="center" vertical="center"/>
    </xf>
    <xf numFmtId="2" fontId="49" fillId="0" borderId="21" xfId="3" applyNumberFormat="1" applyFont="1" applyBorder="1" applyAlignment="1" applyProtection="1">
      <alignment horizontal="right" vertical="center"/>
    </xf>
    <xf numFmtId="0" fontId="39" fillId="0" borderId="0" xfId="0" applyFont="1"/>
    <xf numFmtId="0" fontId="39" fillId="0" borderId="1" xfId="0" applyFont="1" applyBorder="1"/>
    <xf numFmtId="0" fontId="39" fillId="0" borderId="0" xfId="0" applyFont="1" applyAlignment="1">
      <alignment horizontal="center"/>
    </xf>
    <xf numFmtId="0" fontId="39" fillId="0" borderId="0" xfId="0" applyFont="1" applyBorder="1"/>
    <xf numFmtId="0" fontId="44" fillId="2" borderId="0" xfId="0" applyFont="1" applyFill="1" applyBorder="1" applyAlignment="1">
      <alignment vertical="center" wrapText="1"/>
    </xf>
    <xf numFmtId="0" fontId="42" fillId="2" borderId="0" xfId="0" applyFont="1" applyFill="1" applyBorder="1"/>
    <xf numFmtId="0" fontId="39" fillId="0" borderId="6" xfId="0" applyFont="1" applyBorder="1"/>
    <xf numFmtId="0" fontId="47" fillId="2" borderId="7" xfId="0" applyFont="1" applyFill="1" applyBorder="1" applyAlignment="1"/>
    <xf numFmtId="0" fontId="39" fillId="2" borderId="8" xfId="0" applyFont="1" applyFill="1" applyBorder="1"/>
    <xf numFmtId="0" fontId="53" fillId="0" borderId="0" xfId="5" applyFont="1"/>
    <xf numFmtId="0" fontId="39" fillId="0" borderId="11" xfId="0" applyFont="1" applyBorder="1" applyAlignment="1">
      <alignment horizontal="left" vertical="center"/>
    </xf>
    <xf numFmtId="0" fontId="39" fillId="0" borderId="11" xfId="0" applyFont="1" applyBorder="1" applyAlignment="1">
      <alignment vertical="center" wrapText="1"/>
    </xf>
    <xf numFmtId="0" fontId="39" fillId="0" borderId="11" xfId="0" applyFont="1" applyBorder="1" applyAlignment="1">
      <alignment horizontal="center" vertical="center"/>
    </xf>
    <xf numFmtId="0" fontId="50" fillId="0" borderId="11" xfId="0" applyFont="1" applyBorder="1" applyAlignment="1">
      <alignment horizontal="center" vertical="center"/>
    </xf>
    <xf numFmtId="0" fontId="39" fillId="2" borderId="8" xfId="0" applyFont="1" applyFill="1" applyBorder="1" applyAlignment="1">
      <alignment vertical="center"/>
    </xf>
    <xf numFmtId="0" fontId="47" fillId="0" borderId="5" xfId="0" applyFont="1" applyBorder="1"/>
    <xf numFmtId="2" fontId="39" fillId="2" borderId="0" xfId="0" applyNumberFormat="1" applyFont="1" applyFill="1" applyBorder="1" applyAlignment="1">
      <alignment horizontal="right" vertical="center"/>
    </xf>
    <xf numFmtId="0" fontId="39" fillId="0" borderId="6" xfId="0" applyFont="1" applyBorder="1" applyAlignment="1">
      <alignment horizontal="left" vertical="center"/>
    </xf>
    <xf numFmtId="0" fontId="44" fillId="2" borderId="0" xfId="0" applyFont="1" applyFill="1" applyBorder="1" applyAlignment="1">
      <alignment horizontal="left" vertical="top" wrapText="1"/>
    </xf>
    <xf numFmtId="0" fontId="48" fillId="0" borderId="11" xfId="3" applyFont="1" applyBorder="1" applyAlignment="1" applyProtection="1">
      <alignment horizontal="center" vertical="center"/>
    </xf>
    <xf numFmtId="2" fontId="49" fillId="0" borderId="11" xfId="3" applyNumberFormat="1" applyFont="1" applyBorder="1" applyAlignment="1" applyProtection="1">
      <alignment horizontal="right" vertical="center"/>
    </xf>
    <xf numFmtId="0" fontId="39" fillId="2" borderId="8" xfId="0" applyFont="1" applyFill="1" applyBorder="1" applyAlignment="1">
      <alignment horizontal="left" vertical="center"/>
    </xf>
    <xf numFmtId="0" fontId="39" fillId="0" borderId="0" xfId="0" applyFont="1" applyAlignment="1">
      <alignment horizontal="left"/>
    </xf>
    <xf numFmtId="0" fontId="39" fillId="0" borderId="0" xfId="0" applyFont="1" applyAlignment="1">
      <alignment horizontal="center" vertical="center"/>
    </xf>
    <xf numFmtId="0" fontId="39" fillId="2" borderId="0" xfId="0" applyFont="1" applyFill="1"/>
    <xf numFmtId="0" fontId="40" fillId="2" borderId="6" xfId="0" applyFont="1" applyFill="1" applyBorder="1" applyAlignment="1">
      <alignment horizontal="center" vertical="center"/>
    </xf>
    <xf numFmtId="0" fontId="39" fillId="2" borderId="5" xfId="0" applyFont="1" applyFill="1" applyBorder="1"/>
    <xf numFmtId="0" fontId="39" fillId="2" borderId="0" xfId="0" applyFont="1" applyFill="1" applyBorder="1" applyAlignment="1">
      <alignment horizontal="left"/>
    </xf>
    <xf numFmtId="0" fontId="39" fillId="2" borderId="0" xfId="0" applyFont="1" applyFill="1" applyBorder="1" applyAlignment="1">
      <alignment horizontal="center" vertical="center"/>
    </xf>
    <xf numFmtId="0" fontId="39" fillId="2" borderId="0" xfId="0" applyFont="1" applyFill="1" applyBorder="1"/>
    <xf numFmtId="0" fontId="39" fillId="2" borderId="6" xfId="0" applyFont="1" applyFill="1" applyBorder="1"/>
    <xf numFmtId="0" fontId="54" fillId="0" borderId="0" xfId="3" applyFont="1" applyBorder="1" applyProtection="1"/>
    <xf numFmtId="0" fontId="47" fillId="2" borderId="7" xfId="0" applyFont="1" applyFill="1" applyBorder="1"/>
    <xf numFmtId="0" fontId="47" fillId="2" borderId="8" xfId="0" applyFont="1" applyFill="1" applyBorder="1" applyAlignment="1">
      <alignment horizontal="left"/>
    </xf>
    <xf numFmtId="0" fontId="39" fillId="2" borderId="8" xfId="0" applyFont="1" applyFill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0" fillId="0" borderId="0" xfId="0" applyFont="1" applyBorder="1" applyAlignment="1">
      <alignment horizontal="center" vertical="center"/>
    </xf>
    <xf numFmtId="0" fontId="55" fillId="0" borderId="0" xfId="0" applyFont="1"/>
    <xf numFmtId="0" fontId="56" fillId="2" borderId="0" xfId="0" applyFont="1" applyFill="1" applyBorder="1" applyAlignment="1">
      <alignment vertical="center" wrapText="1"/>
    </xf>
    <xf numFmtId="0" fontId="46" fillId="2" borderId="7" xfId="3" applyFont="1" applyFill="1" applyBorder="1" applyAlignment="1" applyProtection="1">
      <alignment vertical="center"/>
    </xf>
    <xf numFmtId="0" fontId="46" fillId="2" borderId="8" xfId="3" applyFont="1" applyFill="1" applyBorder="1" applyAlignment="1" applyProtection="1">
      <alignment vertical="center"/>
    </xf>
    <xf numFmtId="0" fontId="39" fillId="2" borderId="8" xfId="0" applyFont="1" applyFill="1" applyBorder="1" applyAlignment="1">
      <alignment horizontal="left" vertical="top" wrapText="1"/>
    </xf>
    <xf numFmtId="0" fontId="44" fillId="2" borderId="8" xfId="0" applyFont="1" applyFill="1" applyBorder="1" applyAlignment="1">
      <alignment horizontal="left" vertical="top" wrapText="1"/>
    </xf>
    <xf numFmtId="0" fontId="44" fillId="2" borderId="8" xfId="0" applyFont="1" applyFill="1" applyBorder="1" applyAlignment="1">
      <alignment vertical="center" wrapText="1"/>
    </xf>
    <xf numFmtId="0" fontId="56" fillId="2" borderId="8" xfId="0" applyFont="1" applyFill="1" applyBorder="1" applyAlignment="1">
      <alignment vertical="center" wrapText="1"/>
    </xf>
    <xf numFmtId="0" fontId="39" fillId="0" borderId="15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 wrapText="1"/>
    </xf>
    <xf numFmtId="0" fontId="39" fillId="0" borderId="18" xfId="0" applyFont="1" applyBorder="1" applyAlignment="1">
      <alignment horizontal="center" vertical="center" wrapText="1"/>
    </xf>
    <xf numFmtId="0" fontId="42" fillId="0" borderId="0" xfId="0" applyFont="1" applyAlignment="1">
      <alignment horizontal="left" vertical="center"/>
    </xf>
    <xf numFmtId="0" fontId="32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vertical="center" wrapText="1"/>
    </xf>
    <xf numFmtId="0" fontId="32" fillId="0" borderId="0" xfId="0" applyFont="1" applyBorder="1" applyAlignment="1">
      <alignment horizontal="center" vertical="center" wrapText="1"/>
    </xf>
    <xf numFmtId="2" fontId="32" fillId="2" borderId="0" xfId="0" applyNumberFormat="1" applyFont="1" applyFill="1" applyBorder="1" applyAlignment="1">
      <alignment horizontal="right" vertical="center"/>
    </xf>
    <xf numFmtId="0" fontId="32" fillId="0" borderId="0" xfId="0" applyFont="1" applyBorder="1" applyAlignment="1">
      <alignment horizontal="left" vertical="center"/>
    </xf>
    <xf numFmtId="0" fontId="32" fillId="0" borderId="0" xfId="0" applyFont="1"/>
    <xf numFmtId="0" fontId="47" fillId="0" borderId="0" xfId="0" applyFont="1" applyAlignment="1">
      <alignment horizontal="left"/>
    </xf>
    <xf numFmtId="0" fontId="54" fillId="2" borderId="7" xfId="3" applyFont="1" applyFill="1" applyBorder="1" applyAlignment="1" applyProtection="1">
      <alignment horizontal="left" vertical="center"/>
    </xf>
    <xf numFmtId="0" fontId="40" fillId="2" borderId="8" xfId="0" applyFont="1" applyFill="1" applyBorder="1" applyAlignment="1">
      <alignment horizontal="left" vertical="center"/>
    </xf>
    <xf numFmtId="0" fontId="51" fillId="0" borderId="0" xfId="0" applyFont="1"/>
    <xf numFmtId="0" fontId="45" fillId="0" borderId="1" xfId="0" applyFont="1" applyBorder="1" applyAlignment="1">
      <alignment horizontal="center" vertical="center"/>
    </xf>
    <xf numFmtId="0" fontId="57" fillId="0" borderId="0" xfId="0" applyFont="1" applyAlignment="1">
      <alignment horizontal="center"/>
    </xf>
    <xf numFmtId="0" fontId="43" fillId="0" borderId="1" xfId="0" applyFont="1" applyBorder="1" applyAlignment="1">
      <alignment horizontal="center"/>
    </xf>
    <xf numFmtId="0" fontId="48" fillId="0" borderId="7" xfId="3" applyFont="1" applyBorder="1" applyAlignment="1" applyProtection="1">
      <alignment horizontal="center" vertical="center"/>
    </xf>
    <xf numFmtId="0" fontId="47" fillId="0" borderId="7" xfId="0" applyFont="1" applyBorder="1" applyAlignment="1">
      <alignment horizontal="left"/>
    </xf>
    <xf numFmtId="0" fontId="39" fillId="0" borderId="8" xfId="0" applyFont="1" applyBorder="1"/>
    <xf numFmtId="0" fontId="39" fillId="0" borderId="9" xfId="0" applyFont="1" applyBorder="1"/>
    <xf numFmtId="0" fontId="39" fillId="0" borderId="0" xfId="0" applyFont="1" applyBorder="1" applyAlignment="1">
      <alignment vertical="top" wrapText="1"/>
    </xf>
    <xf numFmtId="0" fontId="47" fillId="0" borderId="5" xfId="0" applyFont="1" applyBorder="1" applyAlignment="1">
      <alignment horizontal="left"/>
    </xf>
    <xf numFmtId="0" fontId="39" fillId="2" borderId="0" xfId="0" applyFont="1" applyFill="1" applyBorder="1" applyAlignment="1">
      <alignment horizontal="left" vertical="center" wrapText="1"/>
    </xf>
    <xf numFmtId="0" fontId="39" fillId="2" borderId="0" xfId="0" applyFont="1" applyFill="1" applyBorder="1" applyAlignment="1">
      <alignment vertical="center" wrapText="1"/>
    </xf>
    <xf numFmtId="0" fontId="39" fillId="2" borderId="6" xfId="0" applyFont="1" applyFill="1" applyBorder="1" applyAlignment="1">
      <alignment horizontal="left" vertical="center"/>
    </xf>
    <xf numFmtId="0" fontId="59" fillId="0" borderId="11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2" fillId="0" borderId="0" xfId="0" applyFont="1" applyAlignment="1">
      <alignment vertical="top"/>
    </xf>
    <xf numFmtId="0" fontId="39" fillId="0" borderId="2" xfId="0" applyFont="1" applyBorder="1"/>
    <xf numFmtId="0" fontId="39" fillId="0" borderId="3" xfId="0" applyFont="1" applyBorder="1"/>
    <xf numFmtId="0" fontId="39" fillId="0" borderId="4" xfId="0" applyFont="1" applyBorder="1"/>
    <xf numFmtId="0" fontId="39" fillId="0" borderId="5" xfId="0" applyFont="1" applyBorder="1"/>
    <xf numFmtId="0" fontId="39" fillId="0" borderId="7" xfId="0" applyFont="1" applyBorder="1"/>
    <xf numFmtId="0" fontId="39" fillId="0" borderId="0" xfId="0" applyFont="1" applyAlignment="1">
      <alignment vertical="center"/>
    </xf>
    <xf numFmtId="0" fontId="47" fillId="2" borderId="0" xfId="0" applyFont="1" applyFill="1" applyBorder="1"/>
    <xf numFmtId="0" fontId="39" fillId="0" borderId="1" xfId="0" applyFont="1" applyBorder="1" applyAlignment="1">
      <alignment vertical="center"/>
    </xf>
    <xf numFmtId="0" fontId="39" fillId="0" borderId="0" xfId="0" applyFont="1" applyBorder="1" applyAlignment="1">
      <alignment horizontal="center"/>
    </xf>
    <xf numFmtId="0" fontId="61" fillId="0" borderId="1" xfId="0" applyFont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2" fontId="49" fillId="0" borderId="1" xfId="3" applyNumberFormat="1" applyFont="1" applyBorder="1" applyAlignment="1" applyProtection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48" fillId="0" borderId="12" xfId="3" applyFont="1" applyBorder="1" applyAlignment="1" applyProtection="1">
      <alignment horizontal="center" vertical="center"/>
    </xf>
    <xf numFmtId="0" fontId="35" fillId="0" borderId="0" xfId="5" applyNumberFormat="1" applyFont="1" applyFill="1" applyBorder="1" applyAlignment="1">
      <alignment horizontal="center" vertical="center"/>
    </xf>
    <xf numFmtId="0" fontId="20" fillId="0" borderId="12" xfId="5" applyFont="1" applyBorder="1" applyAlignment="1">
      <alignment horizontal="center" vertical="center" wrapText="1"/>
    </xf>
    <xf numFmtId="0" fontId="20" fillId="0" borderId="12" xfId="5" applyFont="1" applyBorder="1" applyAlignment="1">
      <alignment horizontal="left" vertical="center" wrapText="1"/>
    </xf>
    <xf numFmtId="0" fontId="20" fillId="0" borderId="12" xfId="5" applyFont="1" applyBorder="1" applyAlignment="1">
      <alignment vertical="center" wrapText="1"/>
    </xf>
    <xf numFmtId="2" fontId="21" fillId="0" borderId="12" xfId="5" applyNumberFormat="1" applyFont="1" applyBorder="1" applyAlignment="1">
      <alignment horizontal="center" vertical="center" wrapText="1"/>
    </xf>
    <xf numFmtId="0" fontId="3" fillId="0" borderId="12" xfId="5" applyBorder="1"/>
    <xf numFmtId="0" fontId="35" fillId="0" borderId="12" xfId="5" applyNumberFormat="1" applyFont="1" applyFill="1" applyBorder="1" applyAlignment="1">
      <alignment horizontal="center" vertical="center"/>
    </xf>
    <xf numFmtId="0" fontId="35" fillId="0" borderId="1" xfId="5" applyFont="1" applyBorder="1" applyAlignment="1">
      <alignment horizontal="center" vertical="center"/>
    </xf>
    <xf numFmtId="0" fontId="39" fillId="0" borderId="19" xfId="0" applyFont="1" applyBorder="1" applyAlignment="1">
      <alignment horizontal="left" vertical="center"/>
    </xf>
    <xf numFmtId="0" fontId="39" fillId="0" borderId="1" xfId="0" applyFont="1" applyBorder="1" applyAlignment="1">
      <alignment horizontal="center"/>
    </xf>
    <xf numFmtId="0" fontId="39" fillId="0" borderId="12" xfId="0" applyFont="1" applyBorder="1" applyAlignment="1">
      <alignment horizontal="center"/>
    </xf>
    <xf numFmtId="0" fontId="39" fillId="0" borderId="11" xfId="0" applyFont="1" applyBorder="1" applyAlignment="1">
      <alignment horizontal="center"/>
    </xf>
    <xf numFmtId="0" fontId="39" fillId="0" borderId="12" xfId="0" applyFont="1" applyBorder="1"/>
    <xf numFmtId="2" fontId="49" fillId="0" borderId="12" xfId="3" applyNumberFormat="1" applyFont="1" applyBorder="1" applyAlignment="1" applyProtection="1">
      <alignment horizontal="right" vertical="center"/>
    </xf>
    <xf numFmtId="0" fontId="39" fillId="0" borderId="11" xfId="0" applyFont="1" applyBorder="1"/>
    <xf numFmtId="0" fontId="39" fillId="0" borderId="21" xfId="0" applyFont="1" applyBorder="1" applyAlignment="1">
      <alignment horizontal="center"/>
    </xf>
    <xf numFmtId="0" fontId="39" fillId="0" borderId="21" xfId="0" applyFont="1" applyBorder="1"/>
    <xf numFmtId="0" fontId="57" fillId="0" borderId="0" xfId="0" applyFont="1" applyAlignment="1">
      <alignment vertical="center"/>
    </xf>
    <xf numFmtId="0" fontId="47" fillId="0" borderId="0" xfId="3" applyFont="1" applyBorder="1" applyAlignment="1" applyProtection="1">
      <alignment vertical="center"/>
    </xf>
    <xf numFmtId="0" fontId="39" fillId="0" borderId="2" xfId="0" applyFont="1" applyBorder="1" applyAlignment="1">
      <alignment horizontal="center"/>
    </xf>
    <xf numFmtId="0" fontId="39" fillId="0" borderId="7" xfId="0" applyFont="1" applyBorder="1" applyAlignment="1">
      <alignment horizontal="center"/>
    </xf>
    <xf numFmtId="0" fontId="62" fillId="0" borderId="8" xfId="0" applyFont="1" applyFill="1" applyBorder="1" applyAlignment="1">
      <alignment vertical="center"/>
    </xf>
    <xf numFmtId="0" fontId="39" fillId="0" borderId="5" xfId="0" applyFont="1" applyFill="1" applyBorder="1"/>
    <xf numFmtId="0" fontId="39" fillId="0" borderId="0" xfId="0" applyFont="1" applyFill="1" applyBorder="1"/>
    <xf numFmtId="0" fontId="39" fillId="0" borderId="6" xfId="0" applyFont="1" applyFill="1" applyBorder="1"/>
    <xf numFmtId="0" fontId="62" fillId="0" borderId="5" xfId="0" applyFont="1" applyFill="1" applyBorder="1" applyAlignment="1">
      <alignment vertical="center"/>
    </xf>
    <xf numFmtId="0" fontId="62" fillId="0" borderId="7" xfId="0" applyFont="1" applyFill="1" applyBorder="1" applyAlignment="1">
      <alignment vertical="center"/>
    </xf>
    <xf numFmtId="0" fontId="62" fillId="0" borderId="0" xfId="0" applyFont="1" applyFill="1" applyBorder="1" applyAlignment="1">
      <alignment vertical="center"/>
    </xf>
    <xf numFmtId="0" fontId="39" fillId="11" borderId="1" xfId="0" applyFont="1" applyFill="1" applyBorder="1" applyAlignment="1">
      <alignment horizontal="center" vertical="center" wrapText="1"/>
    </xf>
    <xf numFmtId="0" fontId="39" fillId="11" borderId="1" xfId="0" applyFont="1" applyFill="1" applyBorder="1" applyAlignment="1">
      <alignment horizontal="center" vertical="center"/>
    </xf>
    <xf numFmtId="0" fontId="39" fillId="12" borderId="1" xfId="0" applyFont="1" applyFill="1" applyBorder="1" applyAlignment="1">
      <alignment horizontal="center" vertical="center"/>
    </xf>
    <xf numFmtId="0" fontId="39" fillId="13" borderId="1" xfId="0" applyFont="1" applyFill="1" applyBorder="1" applyAlignment="1">
      <alignment horizontal="center" vertical="center"/>
    </xf>
    <xf numFmtId="2" fontId="39" fillId="13" borderId="1" xfId="0" applyNumberFormat="1" applyFont="1" applyFill="1" applyBorder="1" applyAlignment="1">
      <alignment horizontal="center" vertical="center"/>
    </xf>
    <xf numFmtId="0" fontId="65" fillId="8" borderId="1" xfId="0" applyFont="1" applyFill="1" applyBorder="1" applyAlignment="1">
      <alignment horizontal="center" vertical="center" wrapText="1"/>
    </xf>
    <xf numFmtId="0" fontId="65" fillId="8" borderId="1" xfId="0" applyFont="1" applyFill="1" applyBorder="1" applyAlignment="1">
      <alignment horizontal="center" vertical="center"/>
    </xf>
    <xf numFmtId="0" fontId="65" fillId="9" borderId="1" xfId="0" applyFont="1" applyFill="1" applyBorder="1" applyAlignment="1">
      <alignment horizontal="center" vertical="center" wrapText="1"/>
    </xf>
    <xf numFmtId="0" fontId="65" fillId="9" borderId="1" xfId="0" applyFont="1" applyFill="1" applyBorder="1" applyAlignment="1">
      <alignment horizontal="center" vertical="center"/>
    </xf>
    <xf numFmtId="0" fontId="65" fillId="10" borderId="1" xfId="0" applyFont="1" applyFill="1" applyBorder="1" applyAlignment="1">
      <alignment horizontal="center" vertical="center" wrapText="1"/>
    </xf>
    <xf numFmtId="0" fontId="65" fillId="10" borderId="1" xfId="0" applyFont="1" applyFill="1" applyBorder="1" applyAlignment="1">
      <alignment horizontal="center" vertical="center"/>
    </xf>
    <xf numFmtId="0" fontId="39" fillId="0" borderId="6" xfId="0" applyFont="1" applyFill="1" applyBorder="1" applyAlignment="1"/>
    <xf numFmtId="0" fontId="64" fillId="0" borderId="9" xfId="0" applyFont="1" applyFill="1" applyBorder="1" applyAlignment="1">
      <alignment vertical="center"/>
    </xf>
    <xf numFmtId="0" fontId="65" fillId="8" borderId="19" xfId="0" applyFont="1" applyFill="1" applyBorder="1" applyAlignment="1">
      <alignment horizontal="center" vertical="center" wrapText="1"/>
    </xf>
    <xf numFmtId="0" fontId="65" fillId="15" borderId="1" xfId="0" applyFont="1" applyFill="1" applyBorder="1" applyAlignment="1">
      <alignment horizontal="center" vertical="center" wrapText="1"/>
    </xf>
    <xf numFmtId="0" fontId="66" fillId="16" borderId="1" xfId="0" applyFont="1" applyFill="1" applyBorder="1" applyAlignment="1">
      <alignment horizontal="center" vertical="center" textRotation="90"/>
    </xf>
    <xf numFmtId="0" fontId="38" fillId="17" borderId="3" xfId="0" applyFont="1" applyFill="1" applyBorder="1"/>
    <xf numFmtId="0" fontId="39" fillId="17" borderId="4" xfId="0" applyFont="1" applyFill="1" applyBorder="1"/>
    <xf numFmtId="0" fontId="67" fillId="17" borderId="2" xfId="0" applyFont="1" applyFill="1" applyBorder="1" applyAlignment="1">
      <alignment vertical="center"/>
    </xf>
    <xf numFmtId="0" fontId="68" fillId="17" borderId="2" xfId="0" applyFont="1" applyFill="1" applyBorder="1" applyAlignment="1">
      <alignment vertical="center"/>
    </xf>
    <xf numFmtId="0" fontId="69" fillId="17" borderId="3" xfId="0" applyFont="1" applyFill="1" applyBorder="1" applyAlignment="1">
      <alignment vertical="center"/>
    </xf>
    <xf numFmtId="0" fontId="70" fillId="17" borderId="4" xfId="0" applyFont="1" applyFill="1" applyBorder="1" applyAlignment="1">
      <alignment vertical="center"/>
    </xf>
    <xf numFmtId="0" fontId="63" fillId="0" borderId="6" xfId="0" applyFont="1" applyFill="1" applyBorder="1" applyAlignment="1">
      <alignment vertical="center"/>
    </xf>
    <xf numFmtId="0" fontId="70" fillId="0" borderId="0" xfId="0" applyFont="1" applyFill="1" applyBorder="1"/>
    <xf numFmtId="0" fontId="70" fillId="0" borderId="5" xfId="0" applyFont="1" applyFill="1" applyBorder="1"/>
    <xf numFmtId="0" fontId="63" fillId="0" borderId="0" xfId="0" applyFont="1" applyFill="1" applyBorder="1" applyAlignment="1">
      <alignment vertical="center"/>
    </xf>
    <xf numFmtId="0" fontId="39" fillId="0" borderId="0" xfId="0" applyFont="1" applyFill="1" applyBorder="1" applyAlignment="1"/>
    <xf numFmtId="0" fontId="69" fillId="17" borderId="3" xfId="0" applyFont="1" applyFill="1" applyBorder="1"/>
    <xf numFmtId="0" fontId="70" fillId="17" borderId="4" xfId="0" applyFont="1" applyFill="1" applyBorder="1"/>
    <xf numFmtId="0" fontId="65" fillId="15" borderId="12" xfId="0" applyFont="1" applyFill="1" applyBorder="1" applyAlignment="1">
      <alignment horizontal="center" vertical="center" wrapText="1"/>
    </xf>
    <xf numFmtId="0" fontId="66" fillId="16" borderId="12" xfId="0" applyFont="1" applyFill="1" applyBorder="1" applyAlignment="1">
      <alignment horizontal="center" vertical="center" textRotation="90"/>
    </xf>
    <xf numFmtId="0" fontId="65" fillId="16" borderId="12" xfId="0" applyFont="1" applyFill="1" applyBorder="1" applyAlignment="1">
      <alignment horizontal="center" vertical="center" textRotation="90"/>
    </xf>
    <xf numFmtId="0" fontId="69" fillId="17" borderId="3" xfId="0" applyFont="1" applyFill="1" applyBorder="1" applyAlignment="1">
      <alignment horizontal="left" vertical="center"/>
    </xf>
    <xf numFmtId="0" fontId="70" fillId="17" borderId="4" xfId="0" applyFont="1" applyFill="1" applyBorder="1" applyAlignment="1">
      <alignment horizontal="center"/>
    </xf>
    <xf numFmtId="0" fontId="65" fillId="15" borderId="11" xfId="0" applyFont="1" applyFill="1" applyBorder="1" applyAlignment="1">
      <alignment horizontal="center" vertical="center" wrapText="1"/>
    </xf>
    <xf numFmtId="0" fontId="65" fillId="16" borderId="11" xfId="0" applyFont="1" applyFill="1" applyBorder="1" applyAlignment="1">
      <alignment horizontal="center" vertical="center" textRotation="90"/>
    </xf>
    <xf numFmtId="0" fontId="68" fillId="17" borderId="2" xfId="0" applyFont="1" applyFill="1" applyBorder="1" applyAlignment="1">
      <alignment horizontal="left" vertical="center"/>
    </xf>
    <xf numFmtId="0" fontId="70" fillId="17" borderId="4" xfId="0" applyFont="1" applyFill="1" applyBorder="1" applyAlignment="1">
      <alignment horizontal="left" vertical="center"/>
    </xf>
    <xf numFmtId="0" fontId="39" fillId="11" borderId="20" xfId="0" applyFont="1" applyFill="1" applyBorder="1" applyAlignment="1">
      <alignment horizontal="center" vertical="center"/>
    </xf>
    <xf numFmtId="2" fontId="39" fillId="13" borderId="12" xfId="0" applyNumberFormat="1" applyFont="1" applyFill="1" applyBorder="1" applyAlignment="1">
      <alignment horizontal="center" vertical="center"/>
    </xf>
    <xf numFmtId="0" fontId="39" fillId="13" borderId="12" xfId="0" applyFont="1" applyFill="1" applyBorder="1" applyAlignment="1">
      <alignment horizontal="center" vertical="center"/>
    </xf>
    <xf numFmtId="0" fontId="39" fillId="14" borderId="0" xfId="0" applyFont="1" applyFill="1" applyBorder="1" applyAlignment="1">
      <alignment horizontal="center" vertical="center"/>
    </xf>
    <xf numFmtId="0" fontId="39" fillId="14" borderId="2" xfId="0" applyFont="1" applyFill="1" applyBorder="1" applyAlignment="1">
      <alignment horizontal="center" vertical="center"/>
    </xf>
    <xf numFmtId="0" fontId="39" fillId="14" borderId="3" xfId="0" applyFont="1" applyFill="1" applyBorder="1" applyAlignment="1">
      <alignment horizontal="center" vertical="center"/>
    </xf>
    <xf numFmtId="0" fontId="39" fillId="14" borderId="4" xfId="0" applyFont="1" applyFill="1" applyBorder="1" applyAlignment="1">
      <alignment horizontal="center" vertical="center"/>
    </xf>
    <xf numFmtId="0" fontId="39" fillId="14" borderId="5" xfId="0" applyFont="1" applyFill="1" applyBorder="1" applyAlignment="1">
      <alignment horizontal="center" vertical="center"/>
    </xf>
    <xf numFmtId="0" fontId="39" fillId="14" borderId="6" xfId="0" applyFont="1" applyFill="1" applyBorder="1" applyAlignment="1">
      <alignment horizontal="center" vertical="center"/>
    </xf>
    <xf numFmtId="0" fontId="39" fillId="14" borderId="7" xfId="0" applyFont="1" applyFill="1" applyBorder="1" applyAlignment="1">
      <alignment horizontal="center" vertical="center"/>
    </xf>
    <xf numFmtId="0" fontId="39" fillId="14" borderId="8" xfId="0" applyFont="1" applyFill="1" applyBorder="1" applyAlignment="1">
      <alignment horizontal="center" vertical="center"/>
    </xf>
    <xf numFmtId="0" fontId="39" fillId="14" borderId="9" xfId="0" applyFont="1" applyFill="1" applyBorder="1" applyAlignment="1">
      <alignment horizontal="center" vertical="center"/>
    </xf>
    <xf numFmtId="0" fontId="64" fillId="0" borderId="8" xfId="0" applyFont="1" applyFill="1" applyBorder="1" applyAlignment="1">
      <alignment vertical="center"/>
    </xf>
    <xf numFmtId="0" fontId="71" fillId="17" borderId="2" xfId="0" applyFont="1" applyFill="1" applyBorder="1" applyAlignment="1">
      <alignment horizontal="left" vertical="center"/>
    </xf>
    <xf numFmtId="0" fontId="72" fillId="17" borderId="3" xfId="0" applyFont="1" applyFill="1" applyBorder="1" applyAlignment="1">
      <alignment horizontal="left" vertical="center"/>
    </xf>
    <xf numFmtId="0" fontId="73" fillId="17" borderId="4" xfId="0" applyFont="1" applyFill="1" applyBorder="1" applyAlignment="1">
      <alignment horizontal="left" vertical="center"/>
    </xf>
    <xf numFmtId="0" fontId="65" fillId="16" borderId="10" xfId="0" applyFont="1" applyFill="1" applyBorder="1" applyAlignment="1">
      <alignment horizontal="center" vertical="center" textRotation="90"/>
    </xf>
    <xf numFmtId="0" fontId="65" fillId="16" borderId="1" xfId="0" applyFont="1" applyFill="1" applyBorder="1" applyAlignment="1">
      <alignment horizontal="center" vertical="center" textRotation="90"/>
    </xf>
    <xf numFmtId="0" fontId="65" fillId="7" borderId="1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/>
    </xf>
    <xf numFmtId="0" fontId="39" fillId="14" borderId="20" xfId="0" applyFont="1" applyFill="1" applyBorder="1" applyAlignment="1">
      <alignment horizontal="center" vertical="center"/>
    </xf>
    <xf numFmtId="0" fontId="39" fillId="14" borderId="21" xfId="0" applyFont="1" applyFill="1" applyBorder="1" applyAlignment="1">
      <alignment horizontal="center" vertical="center"/>
    </xf>
    <xf numFmtId="0" fontId="39" fillId="14" borderId="19" xfId="0" applyFont="1" applyFill="1" applyBorder="1" applyAlignment="1">
      <alignment horizontal="center" vertical="center"/>
    </xf>
    <xf numFmtId="0" fontId="74" fillId="0" borderId="1" xfId="0" applyFont="1" applyBorder="1" applyAlignment="1">
      <alignment horizontal="center" vertical="center"/>
    </xf>
    <xf numFmtId="0" fontId="74" fillId="0" borderId="11" xfId="0" applyFont="1" applyBorder="1" applyAlignment="1">
      <alignment horizontal="center" vertical="center"/>
    </xf>
    <xf numFmtId="0" fontId="65" fillId="15" borderId="1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left" vertical="center"/>
    </xf>
    <xf numFmtId="0" fontId="59" fillId="0" borderId="1" xfId="0" applyFont="1" applyBorder="1" applyAlignment="1">
      <alignment horizontal="center" vertical="center"/>
    </xf>
    <xf numFmtId="0" fontId="59" fillId="0" borderId="12" xfId="0" applyFont="1" applyBorder="1" applyAlignment="1">
      <alignment horizontal="center" vertical="center"/>
    </xf>
    <xf numFmtId="0" fontId="50" fillId="0" borderId="12" xfId="0" applyFont="1" applyBorder="1" applyAlignment="1">
      <alignment horizontal="center" vertical="center"/>
    </xf>
    <xf numFmtId="0" fontId="45" fillId="0" borderId="11" xfId="0" applyFont="1" applyBorder="1" applyAlignment="1">
      <alignment horizontal="center" vertical="center"/>
    </xf>
    <xf numFmtId="0" fontId="65" fillId="15" borderId="1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left" vertical="center"/>
    </xf>
    <xf numFmtId="0" fontId="39" fillId="0" borderId="21" xfId="0" applyFont="1" applyBorder="1" applyAlignment="1">
      <alignment horizontal="left" vertical="center"/>
    </xf>
    <xf numFmtId="0" fontId="39" fillId="0" borderId="19" xfId="0" applyFont="1" applyBorder="1" applyAlignment="1">
      <alignment horizontal="left" vertical="center"/>
    </xf>
    <xf numFmtId="0" fontId="65" fillId="15" borderId="20" xfId="0" applyFont="1" applyFill="1" applyBorder="1" applyAlignment="1">
      <alignment horizontal="center" vertical="center" wrapText="1"/>
    </xf>
    <xf numFmtId="0" fontId="48" fillId="0" borderId="11" xfId="3" applyFont="1" applyBorder="1" applyAlignment="1" applyProtection="1">
      <alignment horizontal="center" vertical="center"/>
    </xf>
    <xf numFmtId="0" fontId="39" fillId="0" borderId="1" xfId="0" applyFont="1" applyBorder="1" applyAlignment="1">
      <alignment horizontal="center"/>
    </xf>
    <xf numFmtId="0" fontId="47" fillId="0" borderId="8" xfId="0" applyFont="1" applyBorder="1" applyAlignment="1">
      <alignment horizontal="left" vertical="center"/>
    </xf>
    <xf numFmtId="0" fontId="65" fillId="15" borderId="10" xfId="0" applyFont="1" applyFill="1" applyBorder="1" applyAlignment="1">
      <alignment horizontal="center" vertical="center" wrapText="1"/>
    </xf>
    <xf numFmtId="0" fontId="70" fillId="7" borderId="0" xfId="0" applyFont="1" applyFill="1"/>
    <xf numFmtId="0" fontId="75" fillId="2" borderId="2" xfId="3" applyFont="1" applyFill="1" applyBorder="1" applyAlignment="1" applyProtection="1">
      <alignment horizontal="right" vertical="center"/>
    </xf>
    <xf numFmtId="0" fontId="51" fillId="2" borderId="0" xfId="0" applyFont="1" applyFill="1" applyBorder="1" applyAlignment="1">
      <alignment vertical="center"/>
    </xf>
    <xf numFmtId="0" fontId="51" fillId="2" borderId="6" xfId="0" applyFont="1" applyFill="1" applyBorder="1" applyAlignment="1">
      <alignment vertical="center"/>
    </xf>
    <xf numFmtId="0" fontId="52" fillId="2" borderId="5" xfId="0" applyFont="1" applyFill="1" applyBorder="1" applyAlignment="1">
      <alignment horizontal="center" vertical="center"/>
    </xf>
    <xf numFmtId="0" fontId="32" fillId="2" borderId="0" xfId="0" applyFont="1" applyFill="1" applyBorder="1" applyAlignment="1">
      <alignment vertical="center"/>
    </xf>
    <xf numFmtId="0" fontId="76" fillId="4" borderId="1" xfId="0" applyFont="1" applyFill="1" applyBorder="1" applyAlignment="1">
      <alignment horizontal="center" vertical="center" wrapText="1"/>
    </xf>
    <xf numFmtId="0" fontId="47" fillId="2" borderId="0" xfId="0" applyFont="1" applyFill="1" applyBorder="1" applyAlignment="1"/>
    <xf numFmtId="0" fontId="51" fillId="2" borderId="1" xfId="0" applyFont="1" applyFill="1" applyBorder="1" applyAlignment="1">
      <alignment horizontal="center" vertical="center"/>
    </xf>
    <xf numFmtId="9" fontId="51" fillId="2" borderId="1" xfId="2" applyFont="1" applyFill="1" applyBorder="1" applyAlignment="1" applyProtection="1"/>
    <xf numFmtId="0" fontId="51" fillId="2" borderId="1" xfId="0" applyFont="1" applyFill="1" applyBorder="1"/>
    <xf numFmtId="0" fontId="39" fillId="2" borderId="5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center" vertical="center"/>
    </xf>
    <xf numFmtId="0" fontId="52" fillId="2" borderId="5" xfId="0" applyFont="1" applyFill="1" applyBorder="1" applyAlignment="1"/>
    <xf numFmtId="1" fontId="39" fillId="0" borderId="1" xfId="0" applyNumberFormat="1" applyFont="1" applyBorder="1" applyAlignment="1">
      <alignment horizontal="center"/>
    </xf>
    <xf numFmtId="2" fontId="39" fillId="0" borderId="1" xfId="0" applyNumberFormat="1" applyFont="1" applyBorder="1"/>
    <xf numFmtId="165" fontId="39" fillId="0" borderId="1" xfId="0" applyNumberFormat="1" applyFont="1" applyBorder="1"/>
    <xf numFmtId="0" fontId="65" fillId="18" borderId="1" xfId="0" applyFont="1" applyFill="1" applyBorder="1" applyAlignment="1">
      <alignment horizontal="center" vertical="center" wrapText="1"/>
    </xf>
    <xf numFmtId="0" fontId="77" fillId="18" borderId="1" xfId="0" applyFont="1" applyFill="1" applyBorder="1" applyAlignment="1">
      <alignment horizontal="center" vertical="center" textRotation="90" wrapText="1"/>
    </xf>
    <xf numFmtId="0" fontId="65" fillId="16" borderId="1" xfId="0" applyFont="1" applyFill="1" applyBorder="1" applyAlignment="1">
      <alignment horizontal="center" vertical="center" wrapText="1"/>
    </xf>
    <xf numFmtId="0" fontId="39" fillId="0" borderId="5" xfId="0" applyFont="1" applyBorder="1" applyAlignment="1">
      <alignment horizontal="center"/>
    </xf>
    <xf numFmtId="0" fontId="39" fillId="0" borderId="19" xfId="0" applyFont="1" applyBorder="1"/>
    <xf numFmtId="0" fontId="3" fillId="0" borderId="0" xfId="5" applyBorder="1" applyAlignment="1">
      <alignment horizontal="center" vertical="center"/>
    </xf>
    <xf numFmtId="0" fontId="39" fillId="0" borderId="5" xfId="0" applyFont="1" applyBorder="1" applyAlignment="1"/>
    <xf numFmtId="0" fontId="39" fillId="0" borderId="7" xfId="0" applyFont="1" applyBorder="1" applyAlignment="1"/>
    <xf numFmtId="0" fontId="65" fillId="15" borderId="21" xfId="0" applyFont="1" applyFill="1" applyBorder="1" applyAlignment="1">
      <alignment horizontal="center" vertical="center" wrapText="1"/>
    </xf>
    <xf numFmtId="0" fontId="3" fillId="0" borderId="0" xfId="5" applyAlignment="1">
      <alignment vertical="center"/>
    </xf>
    <xf numFmtId="0" fontId="39" fillId="0" borderId="0" xfId="0" applyFont="1" applyBorder="1" applyAlignment="1"/>
    <xf numFmtId="0" fontId="39" fillId="0" borderId="6" xfId="0" applyFont="1" applyBorder="1" applyAlignment="1"/>
    <xf numFmtId="0" fontId="39" fillId="0" borderId="9" xfId="0" applyFont="1" applyBorder="1" applyAlignment="1"/>
    <xf numFmtId="0" fontId="39" fillId="0" borderId="0" xfId="0" applyFont="1" applyBorder="1" applyAlignment="1">
      <alignment horizontal="left" vertical="center" wrapText="1"/>
    </xf>
    <xf numFmtId="0" fontId="65" fillId="15" borderId="0" xfId="0" applyFont="1" applyFill="1" applyBorder="1" applyAlignment="1">
      <alignment horizontal="center" vertical="center" wrapText="1"/>
    </xf>
    <xf numFmtId="0" fontId="48" fillId="0" borderId="20" xfId="3" applyFont="1" applyBorder="1" applyAlignment="1" applyProtection="1">
      <alignment horizontal="center" vertical="center"/>
    </xf>
    <xf numFmtId="0" fontId="39" fillId="0" borderId="19" xfId="0" applyFont="1" applyBorder="1" applyAlignment="1">
      <alignment vertical="center"/>
    </xf>
    <xf numFmtId="0" fontId="0" fillId="0" borderId="0" xfId="0" applyBorder="1" applyAlignment="1"/>
    <xf numFmtId="0" fontId="78" fillId="0" borderId="1" xfId="0" applyFont="1" applyBorder="1"/>
    <xf numFmtId="0" fontId="78" fillId="0" borderId="1" xfId="0" applyFont="1" applyBorder="1" applyAlignment="1">
      <alignment horizontal="center" vertical="center"/>
    </xf>
    <xf numFmtId="0" fontId="78" fillId="0" borderId="0" xfId="0" applyFont="1" applyBorder="1" applyAlignment="1"/>
    <xf numFmtId="0" fontId="78" fillId="0" borderId="0" xfId="0" applyFont="1" applyBorder="1"/>
    <xf numFmtId="0" fontId="78" fillId="0" borderId="0" xfId="0" applyFont="1" applyBorder="1" applyAlignment="1">
      <alignment horizontal="center" vertical="center"/>
    </xf>
    <xf numFmtId="2" fontId="79" fillId="0" borderId="0" xfId="3" applyNumberFormat="1" applyFont="1" applyBorder="1" applyAlignment="1" applyProtection="1">
      <alignment horizontal="right" vertical="center"/>
    </xf>
    <xf numFmtId="0" fontId="39" fillId="0" borderId="21" xfId="0" applyFont="1" applyBorder="1" applyAlignment="1">
      <alignment vertical="center"/>
    </xf>
    <xf numFmtId="0" fontId="39" fillId="0" borderId="7" xfId="0" applyFont="1" applyBorder="1" applyAlignment="1">
      <alignment vertical="center" wrapText="1"/>
    </xf>
    <xf numFmtId="0" fontId="39" fillId="0" borderId="8" xfId="0" applyFont="1" applyBorder="1" applyAlignment="1">
      <alignment vertical="center" wrapText="1"/>
    </xf>
    <xf numFmtId="0" fontId="39" fillId="0" borderId="9" xfId="0" applyFont="1" applyBorder="1" applyAlignment="1">
      <alignment vertical="center" wrapText="1"/>
    </xf>
    <xf numFmtId="0" fontId="39" fillId="0" borderId="20" xfId="0" applyFont="1" applyBorder="1" applyAlignment="1">
      <alignment vertical="center"/>
    </xf>
    <xf numFmtId="0" fontId="47" fillId="0" borderId="0" xfId="0" applyFont="1" applyBorder="1" applyAlignment="1">
      <alignment horizontal="left"/>
    </xf>
    <xf numFmtId="0" fontId="50" fillId="0" borderId="1" xfId="0" applyFont="1" applyBorder="1" applyAlignment="1">
      <alignment horizontal="center"/>
    </xf>
    <xf numFmtId="0" fontId="58" fillId="0" borderId="1" xfId="0" applyFont="1" applyBorder="1" applyAlignment="1">
      <alignment horizontal="center" vertical="center"/>
    </xf>
    <xf numFmtId="0" fontId="47" fillId="0" borderId="7" xfId="0" applyFont="1" applyBorder="1" applyAlignment="1">
      <alignment horizontal="left" vertical="center"/>
    </xf>
    <xf numFmtId="0" fontId="47" fillId="0" borderId="9" xfId="0" applyFont="1" applyBorder="1" applyAlignment="1">
      <alignment horizontal="left" vertical="center"/>
    </xf>
    <xf numFmtId="0" fontId="44" fillId="0" borderId="3" xfId="0" applyFont="1" applyBorder="1" applyAlignment="1">
      <alignment horizontal="center" vertical="center"/>
    </xf>
    <xf numFmtId="0" fontId="44" fillId="0" borderId="3" xfId="0" applyFont="1" applyBorder="1" applyAlignment="1">
      <alignment horizontal="left" vertical="center"/>
    </xf>
    <xf numFmtId="0" fontId="65" fillId="0" borderId="3" xfId="0" applyFont="1" applyFill="1" applyBorder="1" applyAlignment="1">
      <alignment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3" fillId="0" borderId="20" xfId="5" applyFont="1" applyBorder="1" applyAlignment="1">
      <alignment vertical="center" wrapText="1"/>
    </xf>
    <xf numFmtId="0" fontId="65" fillId="15" borderId="1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/>
    </xf>
    <xf numFmtId="0" fontId="39" fillId="0" borderId="1" xfId="0" applyFont="1" applyBorder="1" applyAlignment="1">
      <alignment horizontal="left" vertical="center" wrapText="1"/>
    </xf>
    <xf numFmtId="0" fontId="65" fillId="15" borderId="20" xfId="0" applyFont="1" applyFill="1" applyBorder="1" applyAlignment="1">
      <alignment horizontal="center" vertical="center" wrapText="1"/>
    </xf>
    <xf numFmtId="0" fontId="65" fillId="15" borderId="19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left" vertical="center"/>
    </xf>
    <xf numFmtId="0" fontId="65" fillId="15" borderId="6" xfId="0" applyFont="1" applyFill="1" applyBorder="1" applyAlignment="1">
      <alignment horizontal="center" vertical="center" wrapText="1"/>
    </xf>
    <xf numFmtId="0" fontId="65" fillId="15" borderId="5" xfId="0" applyFont="1" applyFill="1" applyBorder="1" applyAlignment="1">
      <alignment horizontal="center" vertical="center" wrapText="1"/>
    </xf>
    <xf numFmtId="0" fontId="65" fillId="15" borderId="1" xfId="0" applyFont="1" applyFill="1" applyBorder="1" applyAlignment="1">
      <alignment horizontal="center" vertical="center" wrapText="1"/>
    </xf>
    <xf numFmtId="0" fontId="39" fillId="2" borderId="0" xfId="0" applyFont="1" applyFill="1" applyBorder="1" applyAlignment="1">
      <alignment horizontal="left" vertical="center" wrapText="1"/>
    </xf>
    <xf numFmtId="0" fontId="48" fillId="0" borderId="11" xfId="3" applyFont="1" applyBorder="1" applyAlignment="1" applyProtection="1">
      <alignment horizontal="center" vertical="center"/>
    </xf>
    <xf numFmtId="0" fontId="39" fillId="0" borderId="0" xfId="0" applyFont="1" applyAlignment="1"/>
    <xf numFmtId="0" fontId="39" fillId="2" borderId="8" xfId="0" applyFont="1" applyFill="1" applyBorder="1" applyAlignment="1"/>
    <xf numFmtId="0" fontId="65" fillId="15" borderId="12" xfId="0" applyFont="1" applyFill="1" applyBorder="1" applyAlignment="1">
      <alignment horizontal="center" vertical="center" wrapText="1"/>
    </xf>
    <xf numFmtId="0" fontId="65" fillId="15" borderId="11" xfId="0" applyFont="1" applyFill="1" applyBorder="1" applyAlignment="1">
      <alignment horizontal="center" vertical="center" wrapText="1"/>
    </xf>
    <xf numFmtId="0" fontId="47" fillId="2" borderId="8" xfId="0" applyFont="1" applyFill="1" applyBorder="1" applyAlignment="1"/>
    <xf numFmtId="0" fontId="66" fillId="15" borderId="11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0" fontId="39" fillId="0" borderId="11" xfId="0" applyFont="1" applyBorder="1" applyAlignment="1">
      <alignment horizontal="center" vertical="center"/>
    </xf>
    <xf numFmtId="0" fontId="61" fillId="0" borderId="1" xfId="0" applyFont="1" applyBorder="1" applyAlignment="1">
      <alignment horizontal="center"/>
    </xf>
    <xf numFmtId="0" fontId="48" fillId="0" borderId="1" xfId="3" applyFont="1" applyBorder="1" applyAlignment="1" applyProtection="1">
      <alignment horizontal="center" vertical="center"/>
    </xf>
    <xf numFmtId="0" fontId="50" fillId="0" borderId="1" xfId="0" applyFont="1" applyBorder="1" applyAlignment="1">
      <alignment horizontal="center" vertical="center"/>
    </xf>
    <xf numFmtId="2" fontId="49" fillId="0" borderId="11" xfId="3" applyNumberFormat="1" applyFont="1" applyBorder="1" applyAlignment="1" applyProtection="1">
      <alignment horizontal="center" vertical="center"/>
    </xf>
    <xf numFmtId="0" fontId="39" fillId="5" borderId="1" xfId="0" applyFont="1" applyFill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8" xfId="3" applyFont="1" applyBorder="1" applyAlignment="1" applyProtection="1">
      <alignment horizontal="right"/>
    </xf>
    <xf numFmtId="0" fontId="49" fillId="0" borderId="9" xfId="3" applyFont="1" applyBorder="1" applyAlignment="1" applyProtection="1">
      <alignment horizontal="right"/>
    </xf>
    <xf numFmtId="0" fontId="81" fillId="0" borderId="8" xfId="3" applyFont="1" applyBorder="1" applyAlignment="1" applyProtection="1">
      <alignment horizontal="right"/>
    </xf>
    <xf numFmtId="0" fontId="51" fillId="2" borderId="6" xfId="0" applyFont="1" applyFill="1" applyBorder="1" applyAlignment="1">
      <alignment horizontal="left" vertical="center"/>
    </xf>
    <xf numFmtId="0" fontId="46" fillId="2" borderId="6" xfId="3" applyFont="1" applyFill="1" applyBorder="1" applyAlignment="1" applyProtection="1">
      <alignment horizontal="center"/>
    </xf>
    <xf numFmtId="0" fontId="46" fillId="2" borderId="6" xfId="3" applyFont="1" applyFill="1" applyBorder="1" applyAlignment="1" applyProtection="1">
      <alignment horizontal="left" vertical="center"/>
    </xf>
    <xf numFmtId="0" fontId="54" fillId="0" borderId="10" xfId="3" applyFont="1" applyBorder="1" applyProtection="1"/>
    <xf numFmtId="0" fontId="75" fillId="2" borderId="4" xfId="3" applyFont="1" applyFill="1" applyBorder="1" applyAlignment="1" applyProtection="1">
      <alignment horizontal="left" vertical="center"/>
    </xf>
    <xf numFmtId="0" fontId="52" fillId="2" borderId="4" xfId="3" applyFont="1" applyFill="1" applyBorder="1" applyAlignment="1" applyProtection="1">
      <alignment horizontal="center" vertical="center"/>
    </xf>
    <xf numFmtId="0" fontId="47" fillId="2" borderId="12" xfId="0" applyFont="1" applyFill="1" applyBorder="1" applyAlignment="1">
      <alignment horizontal="center" vertical="center"/>
    </xf>
    <xf numFmtId="0" fontId="32" fillId="2" borderId="10" xfId="0" applyFont="1" applyFill="1" applyBorder="1" applyAlignment="1">
      <alignment horizontal="left" vertical="center"/>
    </xf>
    <xf numFmtId="0" fontId="51" fillId="2" borderId="6" xfId="0" applyFont="1" applyFill="1" applyBorder="1" applyAlignment="1">
      <alignment horizontal="left"/>
    </xf>
    <xf numFmtId="0" fontId="47" fillId="0" borderId="0" xfId="3" applyFont="1" applyBorder="1" applyAlignment="1" applyProtection="1">
      <alignment horizontal="left" vertical="center"/>
    </xf>
    <xf numFmtId="0" fontId="69" fillId="7" borderId="2" xfId="0" applyFont="1" applyFill="1" applyBorder="1" applyAlignment="1">
      <alignment horizontal="center" vertical="center" wrapText="1"/>
    </xf>
    <xf numFmtId="0" fontId="69" fillId="7" borderId="3" xfId="0" applyFont="1" applyFill="1" applyBorder="1" applyAlignment="1">
      <alignment horizontal="center" vertical="center" wrapText="1"/>
    </xf>
    <xf numFmtId="0" fontId="69" fillId="7" borderId="4" xfId="0" applyFont="1" applyFill="1" applyBorder="1" applyAlignment="1">
      <alignment horizontal="center" vertical="center" wrapText="1"/>
    </xf>
    <xf numFmtId="0" fontId="47" fillId="0" borderId="10" xfId="0" applyFont="1" applyBorder="1" applyAlignment="1">
      <alignment horizontal="left"/>
    </xf>
    <xf numFmtId="0" fontId="63" fillId="0" borderId="0" xfId="0" applyFont="1" applyFill="1" applyBorder="1" applyAlignment="1">
      <alignment horizontal="center" vertical="center"/>
    </xf>
    <xf numFmtId="0" fontId="63" fillId="0" borderId="8" xfId="0" applyFont="1" applyFill="1" applyBorder="1" applyAlignment="1">
      <alignment horizontal="center" vertical="center"/>
    </xf>
    <xf numFmtId="0" fontId="65" fillId="8" borderId="7" xfId="0" applyFont="1" applyFill="1" applyBorder="1" applyAlignment="1">
      <alignment horizontal="center"/>
    </xf>
    <xf numFmtId="0" fontId="65" fillId="8" borderId="9" xfId="0" applyFont="1" applyFill="1" applyBorder="1" applyAlignment="1">
      <alignment horizontal="center"/>
    </xf>
    <xf numFmtId="0" fontId="65" fillId="9" borderId="7" xfId="0" applyFont="1" applyFill="1" applyBorder="1" applyAlignment="1">
      <alignment horizontal="center"/>
    </xf>
    <xf numFmtId="0" fontId="65" fillId="9" borderId="9" xfId="0" applyFont="1" applyFill="1" applyBorder="1" applyAlignment="1">
      <alignment horizontal="center"/>
    </xf>
    <xf numFmtId="0" fontId="39" fillId="2" borderId="5" xfId="0" applyFont="1" applyFill="1" applyBorder="1" applyAlignment="1">
      <alignment horizontal="left" vertical="center" wrapText="1"/>
    </xf>
    <xf numFmtId="0" fontId="65" fillId="15" borderId="6" xfId="0" applyFont="1" applyFill="1" applyBorder="1" applyAlignment="1">
      <alignment horizontal="center" vertical="center" wrapText="1"/>
    </xf>
    <xf numFmtId="0" fontId="65" fillId="15" borderId="9" xfId="0" applyFont="1" applyFill="1" applyBorder="1" applyAlignment="1">
      <alignment horizontal="center" vertical="center" wrapText="1"/>
    </xf>
    <xf numFmtId="0" fontId="65" fillId="15" borderId="5" xfId="0" applyFont="1" applyFill="1" applyBorder="1" applyAlignment="1">
      <alignment horizontal="center" vertical="center" wrapText="1"/>
    </xf>
    <xf numFmtId="0" fontId="65" fillId="15" borderId="7" xfId="0" applyFont="1" applyFill="1" applyBorder="1" applyAlignment="1">
      <alignment horizontal="center" vertical="center" wrapText="1"/>
    </xf>
    <xf numFmtId="0" fontId="49" fillId="0" borderId="8" xfId="3" applyFont="1" applyBorder="1" applyAlignment="1" applyProtection="1">
      <alignment horizontal="center"/>
    </xf>
    <xf numFmtId="0" fontId="49" fillId="0" borderId="9" xfId="3" applyFont="1" applyBorder="1" applyAlignment="1" applyProtection="1">
      <alignment horizontal="center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39" fillId="0" borderId="20" xfId="0" applyFont="1" applyBorder="1" applyAlignment="1">
      <alignment horizontal="left" vertical="center"/>
    </xf>
    <xf numFmtId="0" fontId="39" fillId="0" borderId="21" xfId="0" applyFont="1" applyBorder="1" applyAlignment="1">
      <alignment horizontal="left" vertical="center"/>
    </xf>
    <xf numFmtId="0" fontId="39" fillId="0" borderId="19" xfId="0" applyFont="1" applyBorder="1" applyAlignment="1">
      <alignment horizontal="left" vertical="center"/>
    </xf>
    <xf numFmtId="0" fontId="39" fillId="0" borderId="2" xfId="0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0" fontId="39" fillId="0" borderId="5" xfId="0" applyFont="1" applyBorder="1" applyAlignment="1">
      <alignment horizontal="center"/>
    </xf>
    <xf numFmtId="0" fontId="39" fillId="0" borderId="6" xfId="0" applyFont="1" applyBorder="1" applyAlignment="1">
      <alignment horizontal="center"/>
    </xf>
    <xf numFmtId="0" fontId="39" fillId="0" borderId="7" xfId="0" applyFont="1" applyBorder="1" applyAlignment="1">
      <alignment horizontal="center"/>
    </xf>
    <xf numFmtId="0" fontId="39" fillId="0" borderId="9" xfId="0" applyFont="1" applyBorder="1" applyAlignment="1">
      <alignment horizontal="center"/>
    </xf>
    <xf numFmtId="0" fontId="65" fillId="15" borderId="20" xfId="0" applyFont="1" applyFill="1" applyBorder="1" applyAlignment="1">
      <alignment horizontal="center" vertical="center" wrapText="1"/>
    </xf>
    <xf numFmtId="0" fontId="65" fillId="15" borderId="21" xfId="0" applyFont="1" applyFill="1" applyBorder="1" applyAlignment="1">
      <alignment horizontal="center" vertical="center" wrapText="1"/>
    </xf>
    <xf numFmtId="0" fontId="65" fillId="15" borderId="19" xfId="0" applyFont="1" applyFill="1" applyBorder="1" applyAlignment="1">
      <alignment horizontal="center" vertical="center" wrapText="1"/>
    </xf>
    <xf numFmtId="0" fontId="39" fillId="0" borderId="21" xfId="0" applyFont="1" applyBorder="1" applyAlignment="1">
      <alignment horizontal="center"/>
    </xf>
    <xf numFmtId="0" fontId="39" fillId="0" borderId="19" xfId="0" applyFont="1" applyBorder="1" applyAlignment="1">
      <alignment horizontal="center"/>
    </xf>
    <xf numFmtId="0" fontId="65" fillId="15" borderId="8" xfId="0" applyFont="1" applyFill="1" applyBorder="1" applyAlignment="1">
      <alignment horizontal="center" vertical="center" wrapText="1"/>
    </xf>
    <xf numFmtId="0" fontId="39" fillId="0" borderId="0" xfId="0" applyFont="1" applyBorder="1" applyAlignment="1">
      <alignment horizontal="center"/>
    </xf>
    <xf numFmtId="0" fontId="39" fillId="0" borderId="8" xfId="0" applyFont="1" applyBorder="1" applyAlignment="1">
      <alignment horizontal="center"/>
    </xf>
    <xf numFmtId="0" fontId="48" fillId="0" borderId="0" xfId="3" applyFont="1" applyBorder="1" applyAlignment="1" applyProtection="1">
      <alignment horizontal="center" vertical="center"/>
    </xf>
    <xf numFmtId="0" fontId="47" fillId="0" borderId="11" xfId="0" applyFont="1" applyBorder="1" applyAlignment="1">
      <alignment horizontal="left"/>
    </xf>
    <xf numFmtId="0" fontId="65" fillId="8" borderId="7" xfId="0" applyFont="1" applyFill="1" applyBorder="1" applyAlignment="1">
      <alignment horizontal="center" vertical="center"/>
    </xf>
    <xf numFmtId="0" fontId="65" fillId="8" borderId="9" xfId="0" applyFont="1" applyFill="1" applyBorder="1" applyAlignment="1">
      <alignment horizontal="center" vertical="center"/>
    </xf>
    <xf numFmtId="0" fontId="65" fillId="9" borderId="7" xfId="0" applyFont="1" applyFill="1" applyBorder="1" applyAlignment="1">
      <alignment horizontal="center" vertical="center"/>
    </xf>
    <xf numFmtId="0" fontId="65" fillId="9" borderId="9" xfId="0" applyFont="1" applyFill="1" applyBorder="1" applyAlignment="1">
      <alignment horizontal="center" vertical="center"/>
    </xf>
    <xf numFmtId="0" fontId="81" fillId="0" borderId="8" xfId="3" applyFont="1" applyBorder="1" applyAlignment="1" applyProtection="1">
      <alignment horizontal="center"/>
    </xf>
    <xf numFmtId="0" fontId="81" fillId="0" borderId="9" xfId="3" applyFont="1" applyBorder="1" applyAlignment="1" applyProtection="1">
      <alignment horizontal="center"/>
    </xf>
    <xf numFmtId="0" fontId="47" fillId="0" borderId="8" xfId="3" applyFont="1" applyBorder="1" applyAlignment="1" applyProtection="1">
      <alignment horizontal="left" vertical="center"/>
    </xf>
    <xf numFmtId="0" fontId="39" fillId="0" borderId="5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0" borderId="9" xfId="0" applyFont="1" applyBorder="1" applyAlignment="1">
      <alignment horizontal="center" vertical="center"/>
    </xf>
    <xf numFmtId="0" fontId="65" fillId="15" borderId="0" xfId="0" applyFont="1" applyFill="1" applyBorder="1" applyAlignment="1">
      <alignment horizontal="center" vertical="center" wrapText="1"/>
    </xf>
    <xf numFmtId="0" fontId="39" fillId="2" borderId="5" xfId="0" applyFont="1" applyFill="1" applyBorder="1" applyAlignment="1">
      <alignment horizontal="left" vertical="top" wrapText="1"/>
    </xf>
    <xf numFmtId="0" fontId="65" fillId="15" borderId="1" xfId="0" applyFont="1" applyFill="1" applyBorder="1" applyAlignment="1">
      <alignment horizontal="center" vertical="center" wrapText="1"/>
    </xf>
    <xf numFmtId="0" fontId="47" fillId="0" borderId="10" xfId="0" applyFont="1" applyBorder="1" applyAlignment="1">
      <alignment horizontal="left" vertical="center"/>
    </xf>
    <xf numFmtId="0" fontId="68" fillId="17" borderId="2" xfId="0" applyFont="1" applyFill="1" applyBorder="1" applyAlignment="1">
      <alignment horizontal="center" vertical="center"/>
    </xf>
    <xf numFmtId="0" fontId="68" fillId="17" borderId="3" xfId="0" applyFont="1" applyFill="1" applyBorder="1" applyAlignment="1">
      <alignment horizontal="center" vertical="center"/>
    </xf>
    <xf numFmtId="0" fontId="68" fillId="17" borderId="4" xfId="0" applyFont="1" applyFill="1" applyBorder="1" applyAlignment="1">
      <alignment horizontal="center" vertical="center"/>
    </xf>
    <xf numFmtId="0" fontId="65" fillId="15" borderId="2" xfId="0" applyFont="1" applyFill="1" applyBorder="1" applyAlignment="1">
      <alignment horizontal="center" vertical="center" wrapText="1"/>
    </xf>
    <xf numFmtId="0" fontId="65" fillId="15" borderId="3" xfId="0" applyFont="1" applyFill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65" fillId="0" borderId="3" xfId="0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horizontal="center" vertical="center" wrapText="1"/>
    </xf>
    <xf numFmtId="0" fontId="65" fillId="0" borderId="8" xfId="0" applyFont="1" applyFill="1" applyBorder="1" applyAlignment="1">
      <alignment horizontal="center" vertical="center" wrapText="1"/>
    </xf>
    <xf numFmtId="0" fontId="39" fillId="0" borderId="7" xfId="0" applyFont="1" applyBorder="1" applyAlignment="1">
      <alignment horizontal="left" vertical="center"/>
    </xf>
    <xf numFmtId="0" fontId="39" fillId="0" borderId="8" xfId="0" applyFont="1" applyBorder="1" applyAlignment="1">
      <alignment horizontal="left" vertical="center"/>
    </xf>
    <xf numFmtId="0" fontId="82" fillId="0" borderId="8" xfId="3" applyFont="1" applyBorder="1" applyAlignment="1" applyProtection="1">
      <alignment horizontal="center"/>
    </xf>
    <xf numFmtId="0" fontId="82" fillId="0" borderId="9" xfId="3" applyFont="1" applyBorder="1" applyAlignment="1" applyProtection="1">
      <alignment horizontal="center"/>
    </xf>
    <xf numFmtId="0" fontId="39" fillId="0" borderId="14" xfId="0" applyFont="1" applyBorder="1" applyAlignment="1">
      <alignment horizontal="left" vertical="center"/>
    </xf>
    <xf numFmtId="0" fontId="39" fillId="2" borderId="1" xfId="0" applyFont="1" applyFill="1" applyBorder="1" applyAlignment="1">
      <alignment horizontal="left" vertical="center"/>
    </xf>
    <xf numFmtId="0" fontId="39" fillId="2" borderId="17" xfId="0" applyFont="1" applyFill="1" applyBorder="1" applyAlignment="1">
      <alignment horizontal="left" vertical="center"/>
    </xf>
    <xf numFmtId="0" fontId="48" fillId="0" borderId="13" xfId="3" applyFont="1" applyBorder="1" applyAlignment="1" applyProtection="1">
      <alignment horizontal="center" vertical="center"/>
    </xf>
    <xf numFmtId="0" fontId="39" fillId="0" borderId="17" xfId="0" applyFont="1" applyBorder="1" applyAlignment="1">
      <alignment horizontal="left" vertical="center"/>
    </xf>
    <xf numFmtId="164" fontId="39" fillId="0" borderId="1" xfId="1" applyFont="1" applyBorder="1" applyAlignment="1" applyProtection="1">
      <alignment horizontal="left" vertical="center"/>
    </xf>
    <xf numFmtId="0" fontId="65" fillId="16" borderId="1" xfId="0" applyFont="1" applyFill="1" applyBorder="1" applyAlignment="1">
      <alignment horizontal="center" textRotation="90"/>
    </xf>
    <xf numFmtId="0" fontId="57" fillId="0" borderId="0" xfId="0" applyFont="1" applyBorder="1" applyAlignment="1">
      <alignment horizontal="left"/>
    </xf>
    <xf numFmtId="0" fontId="65" fillId="15" borderId="12" xfId="0" applyFont="1" applyFill="1" applyBorder="1" applyAlignment="1">
      <alignment horizontal="center" vertical="center" wrapText="1"/>
    </xf>
    <xf numFmtId="0" fontId="65" fillId="15" borderId="11" xfId="0" applyFont="1" applyFill="1" applyBorder="1" applyAlignment="1">
      <alignment horizontal="center" vertical="center" wrapText="1"/>
    </xf>
    <xf numFmtId="0" fontId="64" fillId="0" borderId="8" xfId="0" applyFont="1" applyFill="1" applyBorder="1" applyAlignment="1">
      <alignment horizontal="center"/>
    </xf>
    <xf numFmtId="0" fontId="64" fillId="0" borderId="9" xfId="0" applyFont="1" applyFill="1" applyBorder="1" applyAlignment="1">
      <alignment horizontal="center"/>
    </xf>
    <xf numFmtId="0" fontId="39" fillId="0" borderId="20" xfId="0" applyFont="1" applyBorder="1" applyAlignment="1">
      <alignment horizontal="left" vertical="center" wrapText="1"/>
    </xf>
    <xf numFmtId="0" fontId="39" fillId="0" borderId="21" xfId="0" applyFont="1" applyBorder="1" applyAlignment="1">
      <alignment horizontal="left" vertical="center" wrapText="1"/>
    </xf>
    <xf numFmtId="0" fontId="39" fillId="0" borderId="19" xfId="0" applyFont="1" applyBorder="1" applyAlignment="1">
      <alignment horizontal="left" vertical="center" wrapText="1"/>
    </xf>
    <xf numFmtId="0" fontId="69" fillId="7" borderId="3" xfId="0" applyFont="1" applyFill="1" applyBorder="1" applyAlignment="1">
      <alignment horizontal="center" vertical="center"/>
    </xf>
    <xf numFmtId="0" fontId="69" fillId="7" borderId="4" xfId="0" applyFont="1" applyFill="1" applyBorder="1" applyAlignment="1">
      <alignment horizontal="center" vertical="center"/>
    </xf>
    <xf numFmtId="0" fontId="48" fillId="0" borderId="7" xfId="3" applyFont="1" applyBorder="1" applyAlignment="1" applyProtection="1">
      <alignment horizontal="center" vertical="center"/>
    </xf>
    <xf numFmtId="0" fontId="48" fillId="0" borderId="8" xfId="3" applyFont="1" applyBorder="1" applyAlignment="1" applyProtection="1">
      <alignment horizontal="center" vertical="center"/>
    </xf>
    <xf numFmtId="2" fontId="49" fillId="0" borderId="5" xfId="3" applyNumberFormat="1" applyFont="1" applyBorder="1" applyAlignment="1" applyProtection="1">
      <alignment horizontal="center" vertical="center"/>
    </xf>
    <xf numFmtId="2" fontId="49" fillId="0" borderId="0" xfId="3" applyNumberFormat="1" applyFont="1" applyBorder="1" applyAlignment="1" applyProtection="1">
      <alignment horizontal="center" vertical="center"/>
    </xf>
    <xf numFmtId="2" fontId="49" fillId="0" borderId="6" xfId="3" applyNumberFormat="1" applyFont="1" applyBorder="1" applyAlignment="1" applyProtection="1">
      <alignment horizontal="center" vertical="center"/>
    </xf>
    <xf numFmtId="2" fontId="49" fillId="0" borderId="7" xfId="3" applyNumberFormat="1" applyFont="1" applyBorder="1" applyAlignment="1" applyProtection="1">
      <alignment horizontal="center" vertical="center"/>
    </xf>
    <xf numFmtId="2" fontId="49" fillId="0" borderId="8" xfId="3" applyNumberFormat="1" applyFont="1" applyBorder="1" applyAlignment="1" applyProtection="1">
      <alignment horizontal="center" vertical="center"/>
    </xf>
    <xf numFmtId="2" fontId="49" fillId="0" borderId="9" xfId="3" applyNumberFormat="1" applyFont="1" applyBorder="1" applyAlignment="1" applyProtection="1">
      <alignment horizontal="center" vertical="center"/>
    </xf>
    <xf numFmtId="0" fontId="39" fillId="0" borderId="5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39" fillId="0" borderId="6" xfId="0" applyFont="1" applyBorder="1" applyAlignment="1">
      <alignment horizontal="center" vertical="center" wrapText="1"/>
    </xf>
    <xf numFmtId="0" fontId="39" fillId="0" borderId="7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 wrapText="1"/>
    </xf>
    <xf numFmtId="0" fontId="39" fillId="0" borderId="9" xfId="0" applyFont="1" applyBorder="1" applyAlignment="1">
      <alignment horizontal="center" vertical="center" wrapText="1"/>
    </xf>
    <xf numFmtId="0" fontId="39" fillId="0" borderId="2" xfId="3" applyFont="1" applyBorder="1" applyAlignment="1" applyProtection="1">
      <alignment horizontal="center" vertical="center"/>
    </xf>
    <xf numFmtId="0" fontId="39" fillId="0" borderId="3" xfId="3" applyFont="1" applyBorder="1" applyAlignment="1" applyProtection="1">
      <alignment horizontal="center" vertical="center"/>
    </xf>
    <xf numFmtId="0" fontId="65" fillId="7" borderId="1" xfId="0" applyFont="1" applyFill="1" applyBorder="1" applyAlignment="1">
      <alignment horizontal="center" vertical="center"/>
    </xf>
    <xf numFmtId="0" fontId="65" fillId="8" borderId="1" xfId="0" applyFont="1" applyFill="1" applyBorder="1" applyAlignment="1">
      <alignment horizontal="center" vertical="center"/>
    </xf>
    <xf numFmtId="0" fontId="65" fillId="10" borderId="1" xfId="0" applyFont="1" applyFill="1" applyBorder="1" applyAlignment="1">
      <alignment horizontal="center" vertical="center"/>
    </xf>
    <xf numFmtId="0" fontId="63" fillId="0" borderId="0" xfId="0" applyFont="1" applyFill="1" applyBorder="1" applyAlignment="1">
      <alignment horizontal="center"/>
    </xf>
    <xf numFmtId="0" fontId="63" fillId="0" borderId="6" xfId="0" applyFont="1" applyFill="1" applyBorder="1" applyAlignment="1">
      <alignment horizontal="center"/>
    </xf>
    <xf numFmtId="0" fontId="64" fillId="0" borderId="8" xfId="0" applyFont="1" applyFill="1" applyBorder="1" applyAlignment="1">
      <alignment horizontal="center" vertical="center"/>
    </xf>
    <xf numFmtId="0" fontId="81" fillId="0" borderId="0" xfId="3" applyFont="1" applyBorder="1" applyAlignment="1" applyProtection="1">
      <alignment horizontal="center"/>
    </xf>
    <xf numFmtId="0" fontId="81" fillId="0" borderId="6" xfId="3" applyFont="1" applyBorder="1" applyAlignment="1" applyProtection="1">
      <alignment horizontal="center"/>
    </xf>
    <xf numFmtId="0" fontId="47" fillId="2" borderId="5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left"/>
    </xf>
    <xf numFmtId="0" fontId="39" fillId="2" borderId="0" xfId="0" applyFont="1" applyFill="1" applyBorder="1" applyAlignment="1">
      <alignment horizontal="left" vertical="center" wrapText="1"/>
    </xf>
    <xf numFmtId="0" fontId="39" fillId="0" borderId="2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39" fillId="0" borderId="2" xfId="3" applyFont="1" applyBorder="1" applyAlignment="1" applyProtection="1">
      <alignment horizontal="center" vertical="center" wrapText="1"/>
    </xf>
    <xf numFmtId="0" fontId="39" fillId="0" borderId="4" xfId="3" applyFont="1" applyBorder="1" applyAlignment="1" applyProtection="1">
      <alignment horizontal="center" vertical="center"/>
    </xf>
    <xf numFmtId="0" fontId="39" fillId="0" borderId="20" xfId="0" applyFont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43" fillId="0" borderId="1" xfId="0" applyFont="1" applyBorder="1" applyAlignment="1">
      <alignment horizontal="left"/>
    </xf>
    <xf numFmtId="0" fontId="0" fillId="2" borderId="5" xfId="0" applyFont="1" applyFill="1" applyBorder="1" applyAlignment="1">
      <alignment horizontal="left" vertical="center" wrapText="1"/>
    </xf>
    <xf numFmtId="0" fontId="51" fillId="0" borderId="0" xfId="0" applyFont="1" applyBorder="1" applyAlignment="1">
      <alignment horizontal="left" vertical="top" wrapText="1"/>
    </xf>
    <xf numFmtId="0" fontId="51" fillId="0" borderId="12" xfId="0" applyFont="1" applyBorder="1" applyAlignment="1">
      <alignment horizontal="left" vertical="top" wrapText="1"/>
    </xf>
    <xf numFmtId="0" fontId="47" fillId="2" borderId="7" xfId="0" applyFont="1" applyFill="1" applyBorder="1" applyAlignment="1">
      <alignment horizontal="left"/>
    </xf>
    <xf numFmtId="0" fontId="47" fillId="2" borderId="8" xfId="0" applyFont="1" applyFill="1" applyBorder="1" applyAlignment="1">
      <alignment horizontal="left"/>
    </xf>
    <xf numFmtId="0" fontId="47" fillId="0" borderId="0" xfId="0" applyFont="1" applyAlignment="1">
      <alignment horizontal="left" vertical="center"/>
    </xf>
    <xf numFmtId="0" fontId="47" fillId="0" borderId="7" xfId="0" applyFont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47" fillId="0" borderId="9" xfId="0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47" fillId="0" borderId="4" xfId="0" applyFont="1" applyBorder="1" applyAlignment="1">
      <alignment horizontal="center" vertical="center"/>
    </xf>
    <xf numFmtId="0" fontId="44" fillId="0" borderId="4" xfId="0" applyFont="1" applyBorder="1" applyAlignment="1">
      <alignment horizontal="center" vertical="center"/>
    </xf>
    <xf numFmtId="0" fontId="47" fillId="0" borderId="0" xfId="0" applyFont="1" applyBorder="1" applyAlignment="1">
      <alignment horizontal="left"/>
    </xf>
    <xf numFmtId="0" fontId="47" fillId="0" borderId="20" xfId="0" applyFont="1" applyBorder="1" applyAlignment="1">
      <alignment horizontal="center"/>
    </xf>
    <xf numFmtId="0" fontId="47" fillId="0" borderId="21" xfId="0" applyFont="1" applyBorder="1" applyAlignment="1">
      <alignment horizontal="center"/>
    </xf>
    <xf numFmtId="0" fontId="47" fillId="0" borderId="19" xfId="0" applyFont="1" applyBorder="1" applyAlignment="1">
      <alignment horizontal="center"/>
    </xf>
    <xf numFmtId="0" fontId="47" fillId="0" borderId="21" xfId="0" applyFont="1" applyBorder="1" applyAlignment="1">
      <alignment horizontal="left"/>
    </xf>
    <xf numFmtId="0" fontId="42" fillId="0" borderId="0" xfId="0" applyFont="1" applyAlignment="1">
      <alignment horizontal="left" wrapText="1"/>
    </xf>
    <xf numFmtId="0" fontId="31" fillId="0" borderId="0" xfId="0" applyFont="1" applyAlignment="1">
      <alignment horizontal="left" vertical="center" wrapText="1"/>
    </xf>
    <xf numFmtId="0" fontId="65" fillId="7" borderId="1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left"/>
    </xf>
    <xf numFmtId="0" fontId="48" fillId="0" borderId="12" xfId="3" applyFont="1" applyBorder="1" applyAlignment="1" applyProtection="1">
      <alignment horizontal="center" vertical="center"/>
    </xf>
    <xf numFmtId="0" fontId="48" fillId="0" borderId="10" xfId="3" applyFont="1" applyBorder="1" applyAlignment="1" applyProtection="1">
      <alignment horizontal="center" vertical="center"/>
    </xf>
    <xf numFmtId="0" fontId="48" fillId="0" borderId="11" xfId="3" applyFont="1" applyBorder="1" applyAlignment="1" applyProtection="1">
      <alignment horizontal="center" vertical="center"/>
    </xf>
    <xf numFmtId="0" fontId="60" fillId="0" borderId="0" xfId="0" applyFont="1" applyBorder="1" applyAlignment="1">
      <alignment horizontal="left" vertical="center"/>
    </xf>
    <xf numFmtId="0" fontId="39" fillId="0" borderId="1" xfId="0" applyFont="1" applyBorder="1" applyAlignment="1">
      <alignment horizontal="center"/>
    </xf>
    <xf numFmtId="0" fontId="42" fillId="0" borderId="3" xfId="3" applyFont="1" applyBorder="1" applyAlignment="1" applyProtection="1">
      <alignment horizontal="left" vertical="center"/>
    </xf>
    <xf numFmtId="0" fontId="39" fillId="0" borderId="1" xfId="0" applyFont="1" applyBorder="1" applyAlignment="1">
      <alignment horizontal="center" vertical="center"/>
    </xf>
    <xf numFmtId="2" fontId="49" fillId="0" borderId="1" xfId="3" applyNumberFormat="1" applyFont="1" applyBorder="1" applyAlignment="1" applyProtection="1">
      <alignment horizontal="center" vertical="center"/>
    </xf>
    <xf numFmtId="0" fontId="50" fillId="0" borderId="1" xfId="0" applyFont="1" applyBorder="1" applyAlignment="1">
      <alignment horizontal="center" vertical="center"/>
    </xf>
    <xf numFmtId="2" fontId="49" fillId="0" borderId="12" xfId="3" applyNumberFormat="1" applyFont="1" applyBorder="1" applyAlignment="1" applyProtection="1">
      <alignment horizontal="center" vertical="center"/>
    </xf>
    <xf numFmtId="2" fontId="49" fillId="0" borderId="10" xfId="3" applyNumberFormat="1" applyFont="1" applyBorder="1" applyAlignment="1" applyProtection="1">
      <alignment horizontal="center" vertical="center"/>
    </xf>
    <xf numFmtId="0" fontId="50" fillId="0" borderId="12" xfId="0" applyFont="1" applyBorder="1" applyAlignment="1">
      <alignment horizontal="center" vertical="center"/>
    </xf>
    <xf numFmtId="0" fontId="50" fillId="0" borderId="10" xfId="0" applyFont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0" fontId="39" fillId="0" borderId="10" xfId="0" applyFont="1" applyBorder="1" applyAlignment="1">
      <alignment horizontal="center" vertical="center"/>
    </xf>
    <xf numFmtId="0" fontId="48" fillId="0" borderId="1" xfId="3" applyFont="1" applyBorder="1" applyAlignment="1" applyProtection="1">
      <alignment horizontal="center" vertical="center"/>
    </xf>
    <xf numFmtId="0" fontId="39" fillId="0" borderId="12" xfId="0" applyFont="1" applyBorder="1" applyAlignment="1">
      <alignment horizontal="left" vertical="center"/>
    </xf>
    <xf numFmtId="0" fontId="39" fillId="0" borderId="10" xfId="0" applyFont="1" applyBorder="1" applyAlignment="1">
      <alignment horizontal="left" vertical="center"/>
    </xf>
    <xf numFmtId="2" fontId="49" fillId="0" borderId="11" xfId="3" applyNumberFormat="1" applyFont="1" applyBorder="1" applyAlignment="1" applyProtection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47" fillId="0" borderId="8" xfId="0" applyFont="1" applyBorder="1" applyAlignment="1">
      <alignment horizontal="left" vertical="center"/>
    </xf>
    <xf numFmtId="0" fontId="50" fillId="0" borderId="11" xfId="0" applyFont="1" applyBorder="1" applyAlignment="1">
      <alignment horizontal="center" vertical="center"/>
    </xf>
    <xf numFmtId="0" fontId="39" fillId="0" borderId="11" xfId="0" applyFont="1" applyBorder="1" applyAlignment="1">
      <alignment horizontal="center" vertical="center"/>
    </xf>
    <xf numFmtId="0" fontId="39" fillId="0" borderId="1" xfId="0" applyFont="1" applyFill="1" applyBorder="1" applyAlignment="1">
      <alignment horizontal="left" vertical="center"/>
    </xf>
    <xf numFmtId="0" fontId="39" fillId="0" borderId="12" xfId="0" applyFont="1" applyBorder="1" applyAlignment="1">
      <alignment horizontal="center"/>
    </xf>
    <xf numFmtId="0" fontId="39" fillId="0" borderId="11" xfId="0" applyFont="1" applyBorder="1" applyAlignment="1">
      <alignment horizontal="center"/>
    </xf>
    <xf numFmtId="0" fontId="39" fillId="12" borderId="12" xfId="0" applyFont="1" applyFill="1" applyBorder="1" applyAlignment="1">
      <alignment horizontal="center" vertical="center"/>
    </xf>
    <xf numFmtId="0" fontId="39" fillId="12" borderId="11" xfId="0" applyFont="1" applyFill="1" applyBorder="1" applyAlignment="1">
      <alignment horizontal="center" vertical="center"/>
    </xf>
    <xf numFmtId="0" fontId="39" fillId="19" borderId="2" xfId="0" applyFont="1" applyFill="1" applyBorder="1"/>
    <xf numFmtId="0" fontId="39" fillId="19" borderId="4" xfId="0" applyFont="1" applyFill="1" applyBorder="1"/>
    <xf numFmtId="0" fontId="39" fillId="19" borderId="7" xfId="0" applyFont="1" applyFill="1" applyBorder="1"/>
    <xf numFmtId="0" fontId="39" fillId="19" borderId="9" xfId="0" applyFont="1" applyFill="1" applyBorder="1"/>
    <xf numFmtId="0" fontId="39" fillId="19" borderId="2" xfId="0" applyFont="1" applyFill="1" applyBorder="1" applyAlignment="1">
      <alignment horizontal="center" vertical="center"/>
    </xf>
    <xf numFmtId="0" fontId="39" fillId="19" borderId="4" xfId="0" applyFont="1" applyFill="1" applyBorder="1" applyAlignment="1">
      <alignment horizontal="center" vertical="center"/>
    </xf>
    <xf numFmtId="0" fontId="39" fillId="19" borderId="7" xfId="0" applyFont="1" applyFill="1" applyBorder="1" applyAlignment="1">
      <alignment horizontal="center" vertical="center"/>
    </xf>
    <xf numFmtId="0" fontId="39" fillId="19" borderId="9" xfId="0" applyFont="1" applyFill="1" applyBorder="1" applyAlignment="1">
      <alignment horizontal="center" vertical="center"/>
    </xf>
    <xf numFmtId="0" fontId="39" fillId="19" borderId="5" xfId="0" applyFont="1" applyFill="1" applyBorder="1"/>
    <xf numFmtId="0" fontId="39" fillId="19" borderId="6" xfId="0" applyFont="1" applyFill="1" applyBorder="1"/>
    <xf numFmtId="0" fontId="39" fillId="0" borderId="20" xfId="0" applyFont="1" applyBorder="1" applyAlignment="1">
      <alignment horizontal="center" vertical="center"/>
    </xf>
    <xf numFmtId="0" fontId="39" fillId="0" borderId="19" xfId="0" applyFont="1" applyBorder="1" applyAlignment="1">
      <alignment horizontal="center" vertical="center"/>
    </xf>
    <xf numFmtId="0" fontId="83" fillId="0" borderId="1" xfId="0" applyFont="1" applyBorder="1" applyAlignment="1">
      <alignment horizontal="center" vertical="center"/>
    </xf>
    <xf numFmtId="0" fontId="49" fillId="0" borderId="1" xfId="0" applyFont="1" applyBorder="1" applyAlignment="1">
      <alignment horizontal="left" vertical="center"/>
    </xf>
    <xf numFmtId="0" fontId="68" fillId="17" borderId="2" xfId="0" applyFont="1" applyFill="1" applyBorder="1" applyAlignment="1">
      <alignment horizontal="left" vertical="center"/>
    </xf>
    <xf numFmtId="0" fontId="68" fillId="17" borderId="3" xfId="0" applyFont="1" applyFill="1" applyBorder="1" applyAlignment="1">
      <alignment horizontal="left" vertical="center"/>
    </xf>
    <xf numFmtId="0" fontId="47" fillId="2" borderId="5" xfId="0" applyFont="1" applyFill="1" applyBorder="1"/>
    <xf numFmtId="0" fontId="65" fillId="15" borderId="0" xfId="0" applyFont="1" applyFill="1" applyBorder="1" applyAlignment="1">
      <alignment vertical="center" wrapText="1"/>
    </xf>
    <xf numFmtId="0" fontId="65" fillId="15" borderId="12" xfId="0" applyFont="1" applyFill="1" applyBorder="1" applyAlignment="1">
      <alignment vertical="center" wrapText="1"/>
    </xf>
    <xf numFmtId="0" fontId="49" fillId="0" borderId="1" xfId="5" applyFont="1" applyBorder="1" applyAlignment="1">
      <alignment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20" borderId="1" xfId="0" applyFont="1" applyFill="1" applyBorder="1" applyAlignment="1">
      <alignment horizontal="center" vertical="center"/>
    </xf>
    <xf numFmtId="0" fontId="32" fillId="2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0" fillId="7" borderId="0" xfId="0" applyFill="1" applyBorder="1" applyAlignment="1"/>
    <xf numFmtId="0" fontId="85" fillId="0" borderId="0" xfId="0" applyFont="1" applyBorder="1"/>
    <xf numFmtId="0" fontId="39" fillId="0" borderId="0" xfId="0" applyFont="1" applyBorder="1" applyAlignment="1">
      <alignment vertical="center"/>
    </xf>
    <xf numFmtId="0" fontId="44" fillId="0" borderId="0" xfId="0" applyFont="1" applyBorder="1" applyAlignment="1">
      <alignment vertical="center"/>
    </xf>
    <xf numFmtId="0" fontId="44" fillId="20" borderId="0" xfId="0" applyFont="1" applyFill="1" applyBorder="1" applyAlignment="1">
      <alignment vertical="center"/>
    </xf>
    <xf numFmtId="0" fontId="12" fillId="7" borderId="0" xfId="0" applyFont="1" applyFill="1" applyBorder="1" applyAlignment="1">
      <alignment vertical="center" wrapText="1"/>
    </xf>
    <xf numFmtId="0" fontId="84" fillId="7" borderId="0" xfId="0" applyFont="1" applyFill="1" applyBorder="1" applyAlignment="1">
      <alignment horizontal="left" vertical="center" wrapText="1"/>
    </xf>
    <xf numFmtId="0" fontId="84" fillId="7" borderId="0" xfId="0" applyFont="1" applyFill="1" applyBorder="1" applyAlignment="1">
      <alignment vertical="center" wrapText="1"/>
    </xf>
    <xf numFmtId="0" fontId="0" fillId="0" borderId="0" xfId="0" applyFill="1" applyBorder="1" applyAlignment="1"/>
    <xf numFmtId="0" fontId="44" fillId="0" borderId="0" xfId="0" applyFont="1" applyFill="1" applyBorder="1" applyAlignment="1">
      <alignment vertical="center"/>
    </xf>
    <xf numFmtId="0" fontId="39" fillId="0" borderId="0" xfId="0" applyFont="1" applyFill="1" applyBorder="1" applyAlignment="1">
      <alignment vertical="center"/>
    </xf>
    <xf numFmtId="0" fontId="49" fillId="0" borderId="0" xfId="0" applyFont="1" applyBorder="1" applyAlignment="1">
      <alignment horizontal="center" vertical="center"/>
    </xf>
    <xf numFmtId="0" fontId="86" fillId="7" borderId="0" xfId="0" applyFont="1" applyFill="1" applyBorder="1" applyAlignment="1">
      <alignment horizontal="left" vertical="center" wrapText="1"/>
    </xf>
    <xf numFmtId="0" fontId="44" fillId="0" borderId="0" xfId="0" applyFont="1" applyBorder="1" applyAlignment="1">
      <alignment horizontal="left" vertical="center"/>
    </xf>
    <xf numFmtId="0" fontId="0" fillId="0" borderId="5" xfId="0" applyBorder="1"/>
    <xf numFmtId="0" fontId="0" fillId="0" borderId="7" xfId="0" applyBorder="1"/>
    <xf numFmtId="0" fontId="88" fillId="7" borderId="0" xfId="0" applyFont="1" applyFill="1" applyBorder="1" applyAlignment="1">
      <alignment horizontal="left" vertical="center" wrapText="1"/>
    </xf>
    <xf numFmtId="0" fontId="51" fillId="0" borderId="0" xfId="0" applyFont="1" applyAlignment="1">
      <alignment horizontal="left" vertical="center"/>
    </xf>
    <xf numFmtId="0" fontId="44" fillId="0" borderId="0" xfId="0" applyFont="1" applyBorder="1" applyAlignment="1">
      <alignment horizontal="left" vertical="top" wrapText="1"/>
    </xf>
    <xf numFmtId="0" fontId="44" fillId="0" borderId="0" xfId="0" applyFont="1" applyBorder="1" applyAlignment="1">
      <alignment vertical="top" wrapText="1"/>
    </xf>
    <xf numFmtId="0" fontId="89" fillId="0" borderId="0" xfId="0" applyFont="1" applyBorder="1" applyAlignment="1">
      <alignment horizontal="left" vertical="center" wrapText="1"/>
    </xf>
    <xf numFmtId="0" fontId="51" fillId="0" borderId="0" xfId="0" applyFont="1" applyBorder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Fill="1" applyBorder="1" applyAlignment="1"/>
    <xf numFmtId="0" fontId="44" fillId="0" borderId="6" xfId="0" applyFont="1" applyFill="1" applyBorder="1" applyAlignment="1">
      <alignment vertical="center"/>
    </xf>
    <xf numFmtId="0" fontId="39" fillId="0" borderId="6" xfId="0" applyFont="1" applyFill="1" applyBorder="1" applyAlignment="1">
      <alignment vertical="center"/>
    </xf>
    <xf numFmtId="0" fontId="39" fillId="0" borderId="9" xfId="0" applyFont="1" applyFill="1" applyBorder="1" applyAlignment="1">
      <alignment vertical="center"/>
    </xf>
    <xf numFmtId="0" fontId="29" fillId="7" borderId="0" xfId="0" applyFont="1" applyFill="1" applyBorder="1"/>
    <xf numFmtId="0" fontId="0" fillId="20" borderId="0" xfId="0" applyFill="1" applyBorder="1"/>
    <xf numFmtId="0" fontId="29" fillId="5" borderId="8" xfId="0" applyFont="1" applyFill="1" applyBorder="1"/>
    <xf numFmtId="0" fontId="88" fillId="5" borderId="8" xfId="0" applyFont="1" applyFill="1" applyBorder="1" applyAlignment="1">
      <alignment horizontal="left" vertical="center" wrapText="1"/>
    </xf>
    <xf numFmtId="0" fontId="86" fillId="5" borderId="8" xfId="0" applyFont="1" applyFill="1" applyBorder="1" applyAlignment="1">
      <alignment horizontal="left" vertical="center" wrapText="1"/>
    </xf>
    <xf numFmtId="0" fontId="0" fillId="0" borderId="5" xfId="0" applyFill="1" applyBorder="1" applyAlignment="1"/>
    <xf numFmtId="0" fontId="0" fillId="5" borderId="6" xfId="0" applyFill="1" applyBorder="1" applyAlignment="1"/>
    <xf numFmtId="0" fontId="44" fillId="0" borderId="5" xfId="0" applyFont="1" applyFill="1" applyBorder="1" applyAlignment="1">
      <alignment vertical="center"/>
    </xf>
    <xf numFmtId="0" fontId="39" fillId="0" borderId="5" xfId="0" applyFont="1" applyFill="1" applyBorder="1" applyAlignment="1">
      <alignment vertical="center"/>
    </xf>
    <xf numFmtId="0" fontId="39" fillId="0" borderId="7" xfId="0" applyFont="1" applyFill="1" applyBorder="1" applyAlignment="1">
      <alignment vertical="center"/>
    </xf>
    <xf numFmtId="0" fontId="39" fillId="0" borderId="8" xfId="0" applyFont="1" applyFill="1" applyBorder="1" applyAlignment="1">
      <alignment vertical="center"/>
    </xf>
    <xf numFmtId="0" fontId="0" fillId="0" borderId="8" xfId="0" applyBorder="1"/>
    <xf numFmtId="0" fontId="0" fillId="0" borderId="9" xfId="0" applyBorder="1"/>
    <xf numFmtId="0" fontId="92" fillId="20" borderId="0" xfId="0" applyFont="1" applyFill="1" applyBorder="1" applyAlignment="1">
      <alignment horizontal="left" vertical="center"/>
    </xf>
    <xf numFmtId="0" fontId="93" fillId="5" borderId="0" xfId="0" applyFont="1" applyFill="1" applyBorder="1"/>
    <xf numFmtId="0" fontId="15" fillId="5" borderId="0" xfId="0" applyFont="1" applyFill="1" applyBorder="1"/>
    <xf numFmtId="0" fontId="0" fillId="0" borderId="0" xfId="0" applyFill="1"/>
    <xf numFmtId="0" fontId="94" fillId="7" borderId="0" xfId="0" applyFont="1" applyFill="1" applyBorder="1" applyAlignment="1">
      <alignment horizontal="left" vertical="center" wrapText="1"/>
    </xf>
    <xf numFmtId="0" fontId="89" fillId="0" borderId="0" xfId="0" applyFont="1" applyBorder="1" applyAlignment="1">
      <alignment wrapText="1"/>
    </xf>
    <xf numFmtId="0" fontId="51" fillId="0" borderId="0" xfId="0" applyFont="1" applyBorder="1" applyAlignment="1"/>
    <xf numFmtId="0" fontId="51" fillId="0" borderId="0" xfId="0" applyFont="1" applyAlignment="1"/>
    <xf numFmtId="0" fontId="21" fillId="0" borderId="1" xfId="5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0" fontId="58" fillId="0" borderId="0" xfId="0" applyFont="1" applyBorder="1" applyAlignment="1">
      <alignment horizontal="center" vertical="center" wrapText="1"/>
    </xf>
    <xf numFmtId="0" fontId="90" fillId="0" borderId="0" xfId="0" applyFont="1" applyBorder="1" applyAlignment="1">
      <alignment horizontal="center" vertical="top" wrapText="1"/>
    </xf>
    <xf numFmtId="0" fontId="58" fillId="0" borderId="0" xfId="0" applyFont="1" applyBorder="1" applyAlignment="1">
      <alignment vertical="center" wrapText="1"/>
    </xf>
    <xf numFmtId="0" fontId="96" fillId="0" borderId="0" xfId="0" applyFont="1" applyBorder="1" applyAlignment="1">
      <alignment horizontal="center" vertical="center" wrapText="1"/>
    </xf>
  </cellXfs>
  <cellStyles count="9">
    <cellStyle name="Гиперссылка" xfId="3" builtinId="8"/>
    <cellStyle name="Денежный" xfId="1" builtinId="4"/>
    <cellStyle name="Обычный" xfId="0" builtinId="0"/>
    <cellStyle name="Обычный 2" xfId="4" xr:uid="{00000000-0005-0000-0000-000006000000}"/>
    <cellStyle name="Обычный 3" xfId="5" xr:uid="{00000000-0005-0000-0000-000007000000}"/>
    <cellStyle name="Обычный 5" xfId="6" xr:uid="{00000000-0005-0000-0000-000008000000}"/>
    <cellStyle name="Обычный 6" xfId="7" xr:uid="{00000000-0005-0000-0000-000009000000}"/>
    <cellStyle name="Процентный" xfId="2" builtinId="5"/>
    <cellStyle name="рубли" xfId="8" xr:uid="{00000000-0005-0000-0000-00000A000000}"/>
  </cellStyles>
  <dxfs count="28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strike val="0"/>
        <outline val="0"/>
        <shadow val="0"/>
        <u val="none"/>
        <vertAlign val="baseline"/>
        <sz val="10"/>
        <name val="Minion Pro"/>
        <scheme val="none"/>
      </font>
      <numFmt numFmtId="0" formatCode="General"/>
      <alignment horizontal="center" vertical="center" textRotation="0" wrapText="0" indent="0" justifyLastLine="0" shrinkToFit="0" readingOrder="0"/>
    </dxf>
    <dxf>
      <border outline="0">
        <left style="thin">
          <color auto="1"/>
        </left>
      </border>
    </dxf>
    <dxf>
      <numFmt numFmtId="2" formatCode="0.00"/>
      <border outline="0">
        <left style="thin">
          <color auto="1"/>
        </left>
      </border>
    </dxf>
    <dxf>
      <numFmt numFmtId="2" formatCode="0.00"/>
      <border outline="0">
        <right style="thin">
          <color auto="1"/>
        </right>
      </border>
    </dxf>
    <dxf>
      <border outline="0">
        <right style="thin">
          <color auto="1"/>
        </right>
      </border>
    </dxf>
    <dxf>
      <font>
        <b/>
        <charset val="204"/>
      </font>
      <fill>
        <patternFill patternType="solid">
          <fgColor indexed="64"/>
          <bgColor theme="4" tint="0.59999389629810485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FBFB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C9211E"/>
      <rgbColor rgb="FF993366"/>
      <rgbColor rgb="FF333399"/>
      <rgbColor rgb="FF26262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F3F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SCA!A1"/><Relationship Id="rId13" Type="http://schemas.openxmlformats.org/officeDocument/2006/relationships/hyperlink" Target="#'EVRA(T) '!A1"/><Relationship Id="rId18" Type="http://schemas.openxmlformats.org/officeDocument/2006/relationships/hyperlink" Target="#&#1055;&#1080;&#1083;&#1086;&#1090;&#1099;!A1"/><Relationship Id="rId26" Type="http://schemas.openxmlformats.org/officeDocument/2006/relationships/hyperlink" Target="#&#1047;&#1048;&#1055;!A1"/><Relationship Id="rId3" Type="http://schemas.openxmlformats.org/officeDocument/2006/relationships/image" Target="../media/image2.svg"/><Relationship Id="rId21" Type="http://schemas.openxmlformats.org/officeDocument/2006/relationships/hyperlink" Target="#ELS!A1"/><Relationship Id="rId7" Type="http://schemas.openxmlformats.org/officeDocument/2006/relationships/hyperlink" Target="#REG!A1"/><Relationship Id="rId12" Type="http://schemas.openxmlformats.org/officeDocument/2006/relationships/hyperlink" Target="#FIA!A1"/><Relationship Id="rId17" Type="http://schemas.openxmlformats.org/officeDocument/2006/relationships/hyperlink" Target="#PM!A1"/><Relationship Id="rId25" Type="http://schemas.openxmlformats.org/officeDocument/2006/relationships/hyperlink" Target="#'ICAD-R'!A1"/><Relationship Id="rId2" Type="http://schemas.openxmlformats.org/officeDocument/2006/relationships/image" Target="../media/image1.png"/><Relationship Id="rId16" Type="http://schemas.openxmlformats.org/officeDocument/2006/relationships/hyperlink" Target="#'ICS-R'!A1"/><Relationship Id="rId20" Type="http://schemas.openxmlformats.org/officeDocument/2006/relationships/hyperlink" Target="#ORV!A1"/><Relationship Id="rId29" Type="http://schemas.openxmlformats.org/officeDocument/2006/relationships/image" Target="../media/image5.png"/><Relationship Id="rId1" Type="http://schemas.openxmlformats.org/officeDocument/2006/relationships/hyperlink" Target="https://ridan.ru" TargetMode="External"/><Relationship Id="rId6" Type="http://schemas.openxmlformats.org/officeDocument/2006/relationships/hyperlink" Target="#SNV!A1"/><Relationship Id="rId11" Type="http://schemas.openxmlformats.org/officeDocument/2006/relationships/image" Target="../media/image4.svg"/><Relationship Id="rId24" Type="http://schemas.openxmlformats.org/officeDocument/2006/relationships/hyperlink" Target="#DSV!A1"/><Relationship Id="rId5" Type="http://schemas.openxmlformats.org/officeDocument/2006/relationships/hyperlink" Target="#'SVA-Q'!A1"/><Relationship Id="rId15" Type="http://schemas.openxmlformats.org/officeDocument/2006/relationships/hyperlink" Target="#PMLX!A1"/><Relationship Id="rId23" Type="http://schemas.openxmlformats.org/officeDocument/2006/relationships/hyperlink" Target="#'SFV-R'!A1"/><Relationship Id="rId28" Type="http://schemas.openxmlformats.org/officeDocument/2006/relationships/hyperlink" Target="https://t.me/holodportal" TargetMode="External"/><Relationship Id="rId10" Type="http://schemas.openxmlformats.org/officeDocument/2006/relationships/image" Target="../media/image3.png"/><Relationship Id="rId19" Type="http://schemas.openxmlformats.org/officeDocument/2006/relationships/hyperlink" Target="#OFV!A1"/><Relationship Id="rId31" Type="http://schemas.openxmlformats.org/officeDocument/2006/relationships/image" Target="../media/image6.png"/><Relationship Id="rId4" Type="http://schemas.openxmlformats.org/officeDocument/2006/relationships/hyperlink" Target="#SVA!A1"/><Relationship Id="rId9" Type="http://schemas.openxmlformats.org/officeDocument/2006/relationships/hyperlink" Target="#CHV!A1"/><Relationship Id="rId14" Type="http://schemas.openxmlformats.org/officeDocument/2006/relationships/hyperlink" Target="#'ICLX-R'!A1"/><Relationship Id="rId22" Type="http://schemas.openxmlformats.org/officeDocument/2006/relationships/hyperlink" Target="#'&#1057;&#1084;&#1086;&#1090;&#1088;&#1086;&#1099;&#1077; &#1089;&#1090;&#1077;&#1082;&#1083;&#1072;'!A1"/><Relationship Id="rId27" Type="http://schemas.openxmlformats.org/officeDocument/2006/relationships/hyperlink" Target="#'ICF-R'!A1"/><Relationship Id="rId30" Type="http://schemas.openxmlformats.org/officeDocument/2006/relationships/hyperlink" Target="https://dzen.ru/ridan_company" TargetMode="Externa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https://ridan.ru/sales/cart" TargetMode="External"/><Relationship Id="rId3" Type="http://schemas.openxmlformats.org/officeDocument/2006/relationships/image" Target="../media/image32.png"/><Relationship Id="rId7" Type="http://schemas.openxmlformats.org/officeDocument/2006/relationships/hyperlink" Target="https://ridan.ru/files/1669/1669230-katalog_klapany_i_komponenty_dlya_promyshlennyh_sistem_holodosnabzheniya_2025.pdf" TargetMode="External"/><Relationship Id="rId2" Type="http://schemas.openxmlformats.org/officeDocument/2006/relationships/image" Target="../media/image31.png"/><Relationship Id="rId1" Type="http://schemas.openxmlformats.org/officeDocument/2006/relationships/image" Target="../media/image30.png"/><Relationship Id="rId6" Type="http://schemas.openxmlformats.org/officeDocument/2006/relationships/hyperlink" Target="#'&#1057;&#1086;&#1076;&#1077;&#1088;&#1078;&#1072;&#1085;&#1080;&#1077; '!A1"/><Relationship Id="rId5" Type="http://schemas.openxmlformats.org/officeDocument/2006/relationships/image" Target="../media/image2.svg"/><Relationship Id="rId4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1.png"/><Relationship Id="rId7" Type="http://schemas.microsoft.com/office/2007/relationships/hdphoto" Target="../media/hdphoto4.wdp"/><Relationship Id="rId12" Type="http://schemas.openxmlformats.org/officeDocument/2006/relationships/hyperlink" Target="https://ridan.ru/sales/cart" TargetMode="External"/><Relationship Id="rId2" Type="http://schemas.openxmlformats.org/officeDocument/2006/relationships/image" Target="../media/image34.png"/><Relationship Id="rId1" Type="http://schemas.openxmlformats.org/officeDocument/2006/relationships/image" Target="../media/image33.png"/><Relationship Id="rId6" Type="http://schemas.openxmlformats.org/officeDocument/2006/relationships/image" Target="../media/image36.png"/><Relationship Id="rId11" Type="http://schemas.openxmlformats.org/officeDocument/2006/relationships/hyperlink" Target="https://ridan.ru/files/1669/1669230-katalog_klapany_i_komponenty_dlya_promyshlennyh_sistem_holodosnabzheniya_2025.pdf" TargetMode="External"/><Relationship Id="rId5" Type="http://schemas.openxmlformats.org/officeDocument/2006/relationships/image" Target="../media/image35.png"/><Relationship Id="rId10" Type="http://schemas.openxmlformats.org/officeDocument/2006/relationships/hyperlink" Target="#'&#1057;&#1086;&#1076;&#1077;&#1088;&#1078;&#1072;&#1085;&#1080;&#1077; '!A1"/><Relationship Id="rId4" Type="http://schemas.openxmlformats.org/officeDocument/2006/relationships/image" Target="../media/image2.svg"/><Relationship Id="rId9" Type="http://schemas.microsoft.com/office/2007/relationships/hdphoto" Target="../media/hdphoto1.wdp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2.png"/><Relationship Id="rId13" Type="http://schemas.openxmlformats.org/officeDocument/2006/relationships/hyperlink" Target="https://ridan.ru/sales/cart" TargetMode="External"/><Relationship Id="rId3" Type="http://schemas.openxmlformats.org/officeDocument/2006/relationships/image" Target="../media/image39.png"/><Relationship Id="rId7" Type="http://schemas.openxmlformats.org/officeDocument/2006/relationships/image" Target="../media/image41.png"/><Relationship Id="rId12" Type="http://schemas.openxmlformats.org/officeDocument/2006/relationships/hyperlink" Target="https://ridan.ru/files/1669/1669230-katalog_klapany_i_komponenty_dlya_promyshlennyh_sistem_holodosnabzheniya_2025.pdf" TargetMode="External"/><Relationship Id="rId2" Type="http://schemas.openxmlformats.org/officeDocument/2006/relationships/image" Target="../media/image38.png"/><Relationship Id="rId1" Type="http://schemas.openxmlformats.org/officeDocument/2006/relationships/image" Target="../media/image37.jpeg"/><Relationship Id="rId6" Type="http://schemas.openxmlformats.org/officeDocument/2006/relationships/image" Target="../media/image40.png"/><Relationship Id="rId11" Type="http://schemas.openxmlformats.org/officeDocument/2006/relationships/hyperlink" Target="#'&#1057;&#1086;&#1076;&#1077;&#1088;&#1078;&#1072;&#1085;&#1080;&#1077; '!A1"/><Relationship Id="rId5" Type="http://schemas.openxmlformats.org/officeDocument/2006/relationships/image" Target="../media/image2.svg"/><Relationship Id="rId10" Type="http://schemas.openxmlformats.org/officeDocument/2006/relationships/image" Target="../media/image44.png"/><Relationship Id="rId4" Type="http://schemas.openxmlformats.org/officeDocument/2006/relationships/image" Target="../media/image1.png"/><Relationship Id="rId9" Type="http://schemas.openxmlformats.org/officeDocument/2006/relationships/image" Target="../media/image43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3.png"/><Relationship Id="rId3" Type="http://schemas.openxmlformats.org/officeDocument/2006/relationships/image" Target="../media/image2.svg"/><Relationship Id="rId7" Type="http://schemas.openxmlformats.org/officeDocument/2006/relationships/image" Target="../media/image44.png"/><Relationship Id="rId12" Type="http://schemas.openxmlformats.org/officeDocument/2006/relationships/hyperlink" Target="https://ridan.ru/sales/cart" TargetMode="External"/><Relationship Id="rId2" Type="http://schemas.openxmlformats.org/officeDocument/2006/relationships/image" Target="../media/image1.png"/><Relationship Id="rId1" Type="http://schemas.openxmlformats.org/officeDocument/2006/relationships/image" Target="../media/image45.png"/><Relationship Id="rId6" Type="http://schemas.openxmlformats.org/officeDocument/2006/relationships/image" Target="../media/image42.png"/><Relationship Id="rId11" Type="http://schemas.openxmlformats.org/officeDocument/2006/relationships/hyperlink" Target="https://ridan.ru/files/1669/1669230-katalog_klapany_i_komponenty_dlya_promyshlennyh_sistem_holodosnabzheniya_2025.pdf" TargetMode="External"/><Relationship Id="rId5" Type="http://schemas.openxmlformats.org/officeDocument/2006/relationships/image" Target="../media/image13.png"/><Relationship Id="rId10" Type="http://schemas.openxmlformats.org/officeDocument/2006/relationships/hyperlink" Target="#'&#1057;&#1086;&#1076;&#1077;&#1088;&#1078;&#1072;&#1085;&#1080;&#1077; '!A1"/><Relationship Id="rId4" Type="http://schemas.openxmlformats.org/officeDocument/2006/relationships/image" Target="../media/image12.png"/><Relationship Id="rId9" Type="http://schemas.openxmlformats.org/officeDocument/2006/relationships/image" Target="../media/image46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hyperlink" Target="https://ridan.ru/files/1669/1669230-katalog_klapany_i_komponenty_dlya_promyshlennyh_sistem_holodosnabzheniya_2025.pdf" TargetMode="External"/><Relationship Id="rId3" Type="http://schemas.openxmlformats.org/officeDocument/2006/relationships/image" Target="../media/image2.svg"/><Relationship Id="rId7" Type="http://schemas.openxmlformats.org/officeDocument/2006/relationships/hyperlink" Target="#'&#1057;&#1086;&#1076;&#1077;&#1088;&#1078;&#1072;&#1085;&#1080;&#1077; '!A1"/><Relationship Id="rId2" Type="http://schemas.openxmlformats.org/officeDocument/2006/relationships/image" Target="../media/image1.png"/><Relationship Id="rId1" Type="http://schemas.openxmlformats.org/officeDocument/2006/relationships/image" Target="../media/image47.jpeg"/><Relationship Id="rId6" Type="http://schemas.openxmlformats.org/officeDocument/2006/relationships/image" Target="../media/image50.png"/><Relationship Id="rId5" Type="http://schemas.openxmlformats.org/officeDocument/2006/relationships/image" Target="../media/image49.png"/><Relationship Id="rId4" Type="http://schemas.openxmlformats.org/officeDocument/2006/relationships/image" Target="../media/image48.png"/><Relationship Id="rId9" Type="http://schemas.openxmlformats.org/officeDocument/2006/relationships/hyperlink" Target="https://ridan.ru/sales/cart" TargetMode="Externa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image" Target="../media/image51.png"/><Relationship Id="rId6" Type="http://schemas.openxmlformats.org/officeDocument/2006/relationships/hyperlink" Target="https://ridan.ru/sales/cart" TargetMode="External"/><Relationship Id="rId5" Type="http://schemas.openxmlformats.org/officeDocument/2006/relationships/hyperlink" Target="https://ridan.ru/files/1669/1669230-katalog_klapany_i_komponenty_dlya_promyshlennyh_sistem_holodosnabzheniya_2025.pdf" TargetMode="External"/><Relationship Id="rId4" Type="http://schemas.openxmlformats.org/officeDocument/2006/relationships/hyperlink" Target="#'&#1057;&#1086;&#1076;&#1077;&#1088;&#1078;&#1072;&#1085;&#1080;&#1077; '!A1"/></Relationships>
</file>

<file path=xl/drawings/_rels/drawing16.xml.rels><?xml version="1.0" encoding="UTF-8" standalone="yes"?>
<Relationships xmlns="http://schemas.openxmlformats.org/package/2006/relationships"><Relationship Id="rId8" Type="http://schemas.microsoft.com/office/2007/relationships/hdphoto" Target="../media/hdphoto5.wdp"/><Relationship Id="rId13" Type="http://schemas.openxmlformats.org/officeDocument/2006/relationships/hyperlink" Target="https://ridan.ru/files/1669/1669230-katalog_klapany_i_komponenty_dlya_promyshlennyh_sistem_holodosnabzheniya_2025.pdf" TargetMode="External"/><Relationship Id="rId3" Type="http://schemas.openxmlformats.org/officeDocument/2006/relationships/image" Target="../media/image54.png"/><Relationship Id="rId7" Type="http://schemas.openxmlformats.org/officeDocument/2006/relationships/image" Target="../media/image56.png"/><Relationship Id="rId12" Type="http://schemas.openxmlformats.org/officeDocument/2006/relationships/hyperlink" Target="#'&#1057;&#1086;&#1076;&#1077;&#1088;&#1078;&#1072;&#1085;&#1080;&#1077; '!A1"/><Relationship Id="rId2" Type="http://schemas.openxmlformats.org/officeDocument/2006/relationships/image" Target="../media/image53.png"/><Relationship Id="rId1" Type="http://schemas.openxmlformats.org/officeDocument/2006/relationships/image" Target="../media/image52.png"/><Relationship Id="rId6" Type="http://schemas.openxmlformats.org/officeDocument/2006/relationships/image" Target="../media/image2.svg"/><Relationship Id="rId11" Type="http://schemas.openxmlformats.org/officeDocument/2006/relationships/image" Target="../media/image59.png"/><Relationship Id="rId5" Type="http://schemas.openxmlformats.org/officeDocument/2006/relationships/image" Target="../media/image1.png"/><Relationship Id="rId10" Type="http://schemas.openxmlformats.org/officeDocument/2006/relationships/image" Target="../media/image58.png"/><Relationship Id="rId4" Type="http://schemas.openxmlformats.org/officeDocument/2006/relationships/image" Target="../media/image55.png"/><Relationship Id="rId9" Type="http://schemas.openxmlformats.org/officeDocument/2006/relationships/image" Target="../media/image57.png"/><Relationship Id="rId14" Type="http://schemas.openxmlformats.org/officeDocument/2006/relationships/hyperlink" Target="https://ridan.ru/sales/cart" TargetMode="Externa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image" Target="../media/image60.png"/><Relationship Id="rId6" Type="http://schemas.openxmlformats.org/officeDocument/2006/relationships/hyperlink" Target="https://ridan.ru/sales/cart" TargetMode="External"/><Relationship Id="rId5" Type="http://schemas.openxmlformats.org/officeDocument/2006/relationships/hyperlink" Target="https://ridan.ru/files/1669/1669230-katalog_klapany_i_komponenty_dlya_promyshlennyh_sistem_holodosnabzheniya_2025.pdf" TargetMode="External"/><Relationship Id="rId4" Type="http://schemas.openxmlformats.org/officeDocument/2006/relationships/hyperlink" Target="#'&#1057;&#1086;&#1076;&#1077;&#1088;&#1078;&#1072;&#1085;&#1080;&#1077; '!A1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64.png"/><Relationship Id="rId3" Type="http://schemas.openxmlformats.org/officeDocument/2006/relationships/image" Target="../media/image1.png"/><Relationship Id="rId7" Type="http://schemas.openxmlformats.org/officeDocument/2006/relationships/image" Target="../media/image63.png"/><Relationship Id="rId2" Type="http://schemas.openxmlformats.org/officeDocument/2006/relationships/image" Target="../media/image62.jpeg"/><Relationship Id="rId1" Type="http://schemas.openxmlformats.org/officeDocument/2006/relationships/image" Target="../media/image61.png"/><Relationship Id="rId6" Type="http://schemas.openxmlformats.org/officeDocument/2006/relationships/image" Target="../media/image41.png"/><Relationship Id="rId11" Type="http://schemas.openxmlformats.org/officeDocument/2006/relationships/hyperlink" Target="https://ridan.ru/sales/cart" TargetMode="External"/><Relationship Id="rId5" Type="http://schemas.openxmlformats.org/officeDocument/2006/relationships/image" Target="../media/image40.png"/><Relationship Id="rId10" Type="http://schemas.openxmlformats.org/officeDocument/2006/relationships/hyperlink" Target="https://ridan.ru/files/1669/1669230-katalog_klapany_i_komponenty_dlya_promyshlennyh_sistem_holodosnabzheniya_2025.pdf" TargetMode="External"/><Relationship Id="rId4" Type="http://schemas.openxmlformats.org/officeDocument/2006/relationships/image" Target="../media/image2.svg"/><Relationship Id="rId9" Type="http://schemas.openxmlformats.org/officeDocument/2006/relationships/hyperlink" Target="#'&#1057;&#1086;&#1076;&#1077;&#1088;&#1078;&#1072;&#1085;&#1080;&#1077; '!A1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hyperlink" Target="https://ridan.ru/sales/cart" TargetMode="External"/><Relationship Id="rId3" Type="http://schemas.openxmlformats.org/officeDocument/2006/relationships/image" Target="../media/image1.png"/><Relationship Id="rId7" Type="http://schemas.openxmlformats.org/officeDocument/2006/relationships/hyperlink" Target="https://ridan.ru/files/1669/1669230-katalog_klapany_i_komponenty_dlya_promyshlennyh_sistem_holodosnabzheniya_2025.pdf" TargetMode="External"/><Relationship Id="rId2" Type="http://schemas.openxmlformats.org/officeDocument/2006/relationships/image" Target="../media/image66.png"/><Relationship Id="rId1" Type="http://schemas.openxmlformats.org/officeDocument/2006/relationships/image" Target="../media/image65.png"/><Relationship Id="rId6" Type="http://schemas.openxmlformats.org/officeDocument/2006/relationships/hyperlink" Target="#'&#1057;&#1086;&#1076;&#1077;&#1088;&#1078;&#1072;&#1085;&#1080;&#1077; '!A1"/><Relationship Id="rId5" Type="http://schemas.openxmlformats.org/officeDocument/2006/relationships/image" Target="../media/image67.png"/><Relationship Id="rId4" Type="http://schemas.openxmlformats.org/officeDocument/2006/relationships/image" Target="../media/image2.sv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&#1057;&#1086;&#1076;&#1077;&#1088;&#1078;&#1072;&#1085;&#1080;&#1077; '!A1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hyperlink" Target="#'&#1057;&#1086;&#1076;&#1077;&#1088;&#1078;&#1072;&#1085;&#1080;&#1077; '!A1"/><Relationship Id="rId3" Type="http://schemas.openxmlformats.org/officeDocument/2006/relationships/image" Target="../media/image2.svg"/><Relationship Id="rId7" Type="http://schemas.openxmlformats.org/officeDocument/2006/relationships/image" Target="../media/image72.png"/><Relationship Id="rId2" Type="http://schemas.openxmlformats.org/officeDocument/2006/relationships/image" Target="../media/image1.png"/><Relationship Id="rId1" Type="http://schemas.openxmlformats.org/officeDocument/2006/relationships/image" Target="../media/image68.png"/><Relationship Id="rId6" Type="http://schemas.openxmlformats.org/officeDocument/2006/relationships/image" Target="../media/image71.png"/><Relationship Id="rId5" Type="http://schemas.openxmlformats.org/officeDocument/2006/relationships/image" Target="../media/image70.png"/><Relationship Id="rId10" Type="http://schemas.openxmlformats.org/officeDocument/2006/relationships/hyperlink" Target="https://ridan.ru/sales/cart" TargetMode="External"/><Relationship Id="rId4" Type="http://schemas.openxmlformats.org/officeDocument/2006/relationships/image" Target="../media/image69.png"/><Relationship Id="rId9" Type="http://schemas.openxmlformats.org/officeDocument/2006/relationships/hyperlink" Target="https://ridan.ru/files/1669/1669230-katalog_klapany_i_komponenty_dlya_promyshlennyh_sistem_holodosnabzheniya_2025.pdf" TargetMode="External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hyperlink" Target="https://ridan.ru/files/1669/1669230-katalog_klapany_i_komponenty_dlya_promyshlennyh_sistem_holodosnabzheniya_2025.pdf" TargetMode="External"/><Relationship Id="rId3" Type="http://schemas.openxmlformats.org/officeDocument/2006/relationships/image" Target="../media/image75.png"/><Relationship Id="rId7" Type="http://schemas.openxmlformats.org/officeDocument/2006/relationships/hyperlink" Target="#'&#1057;&#1086;&#1076;&#1077;&#1088;&#1078;&#1072;&#1085;&#1080;&#1077; '!A1"/><Relationship Id="rId2" Type="http://schemas.openxmlformats.org/officeDocument/2006/relationships/image" Target="../media/image74.png"/><Relationship Id="rId1" Type="http://schemas.openxmlformats.org/officeDocument/2006/relationships/image" Target="../media/image73.png"/><Relationship Id="rId6" Type="http://schemas.openxmlformats.org/officeDocument/2006/relationships/image" Target="../media/image2.svg"/><Relationship Id="rId5" Type="http://schemas.openxmlformats.org/officeDocument/2006/relationships/image" Target="../media/image1.png"/><Relationship Id="rId4" Type="http://schemas.microsoft.com/office/2007/relationships/hdphoto" Target="../media/hdphoto6.wdp"/><Relationship Id="rId9" Type="http://schemas.openxmlformats.org/officeDocument/2006/relationships/hyperlink" Target="https://ridan.ru/sales/cart" TargetMode="Externa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7" Type="http://schemas.openxmlformats.org/officeDocument/2006/relationships/hyperlink" Target="https://ridan.ru/sales/cart" TargetMode="External"/><Relationship Id="rId2" Type="http://schemas.openxmlformats.org/officeDocument/2006/relationships/image" Target="../media/image77.png"/><Relationship Id="rId1" Type="http://schemas.openxmlformats.org/officeDocument/2006/relationships/image" Target="../media/image76.png"/><Relationship Id="rId6" Type="http://schemas.openxmlformats.org/officeDocument/2006/relationships/hyperlink" Target="https://ridan.ru/files/1669/1669230-katalog_klapany_i_komponenty_dlya_promyshlennyh_sistem_holodosnabzheniya_2025.pdf" TargetMode="External"/><Relationship Id="rId5" Type="http://schemas.openxmlformats.org/officeDocument/2006/relationships/hyperlink" Target="#'&#1057;&#1086;&#1076;&#1077;&#1088;&#1078;&#1072;&#1085;&#1080;&#1077; '!A1"/><Relationship Id="rId4" Type="http://schemas.openxmlformats.org/officeDocument/2006/relationships/image" Target="../media/image2.sv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8.png"/><Relationship Id="rId7" Type="http://schemas.openxmlformats.org/officeDocument/2006/relationships/hyperlink" Target="https://ridan.ru/sales/cart" TargetMode="External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hyperlink" Target="https://ridan.ru/files/1669/1669230-katalog_klapany_i_komponenty_dlya_promyshlennyh_sistem_holodosnabzheniya_2025.pdf" TargetMode="External"/><Relationship Id="rId5" Type="http://schemas.openxmlformats.org/officeDocument/2006/relationships/hyperlink" Target="#'&#1057;&#1086;&#1076;&#1077;&#1088;&#1078;&#1072;&#1085;&#1080;&#1077; '!A1"/><Relationship Id="rId4" Type="http://schemas.openxmlformats.org/officeDocument/2006/relationships/image" Target="../media/image79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1.png"/><Relationship Id="rId2" Type="http://schemas.openxmlformats.org/officeDocument/2006/relationships/image" Target="../media/image14.png"/><Relationship Id="rId1" Type="http://schemas.openxmlformats.org/officeDocument/2006/relationships/image" Target="../media/image80.png"/><Relationship Id="rId5" Type="http://schemas.openxmlformats.org/officeDocument/2006/relationships/hyperlink" Target="#'&#1057;&#1086;&#1076;&#1077;&#1088;&#1078;&#1072;&#1085;&#1080;&#1077; '!A1"/><Relationship Id="rId4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hyperlink" Target="#'&#1057;&#1086;&#1076;&#1077;&#1088;&#1078;&#1072;&#1085;&#1080;&#1077; '!A1"/><Relationship Id="rId7" Type="http://schemas.microsoft.com/office/2007/relationships/hdphoto" Target="../media/hdphoto1.wdp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7.png"/><Relationship Id="rId11" Type="http://schemas.microsoft.com/office/2007/relationships/hdphoto" Target="../media/hdphoto3.wdp"/><Relationship Id="rId5" Type="http://schemas.openxmlformats.org/officeDocument/2006/relationships/hyperlink" Target="https://ridan.ru/sales/cart" TargetMode="External"/><Relationship Id="rId10" Type="http://schemas.openxmlformats.org/officeDocument/2006/relationships/image" Target="../media/image9.png"/><Relationship Id="rId4" Type="http://schemas.openxmlformats.org/officeDocument/2006/relationships/hyperlink" Target="https://ridan.ru/files/1669/1669230-katalog_klapany_i_komponenty_dlya_promyshlennyh_sistem_holodosnabzheniya_2025.pdf" TargetMode="External"/><Relationship Id="rId9" Type="http://schemas.microsoft.com/office/2007/relationships/hdphoto" Target="../media/hdphoto2.wdp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13" Type="http://schemas.openxmlformats.org/officeDocument/2006/relationships/hyperlink" Target="https://ridan.ru/files/1669/1669230-katalog_klapany_i_komponenty_dlya_promyshlennyh_sistem_holodosnabzheniya_2025.pdf" TargetMode="External"/><Relationship Id="rId3" Type="http://schemas.openxmlformats.org/officeDocument/2006/relationships/image" Target="../media/image12.png"/><Relationship Id="rId7" Type="http://schemas.openxmlformats.org/officeDocument/2006/relationships/image" Target="../media/image14.png"/><Relationship Id="rId12" Type="http://schemas.openxmlformats.org/officeDocument/2006/relationships/hyperlink" Target="#'&#1057;&#1086;&#1076;&#1077;&#1088;&#1078;&#1072;&#1085;&#1080;&#1077; '!A1"/><Relationship Id="rId2" Type="http://schemas.openxmlformats.org/officeDocument/2006/relationships/image" Target="../media/image11.jpeg"/><Relationship Id="rId1" Type="http://schemas.openxmlformats.org/officeDocument/2006/relationships/image" Target="../media/image10.jpeg"/><Relationship Id="rId6" Type="http://schemas.openxmlformats.org/officeDocument/2006/relationships/image" Target="../media/image2.svg"/><Relationship Id="rId11" Type="http://schemas.openxmlformats.org/officeDocument/2006/relationships/image" Target="../media/image18.png"/><Relationship Id="rId5" Type="http://schemas.openxmlformats.org/officeDocument/2006/relationships/image" Target="../media/image1.png"/><Relationship Id="rId10" Type="http://schemas.openxmlformats.org/officeDocument/2006/relationships/image" Target="../media/image17.png"/><Relationship Id="rId4" Type="http://schemas.openxmlformats.org/officeDocument/2006/relationships/image" Target="../media/image13.png"/><Relationship Id="rId9" Type="http://schemas.openxmlformats.org/officeDocument/2006/relationships/image" Target="../media/image16.png"/><Relationship Id="rId14" Type="http://schemas.openxmlformats.org/officeDocument/2006/relationships/hyperlink" Target="https://ridan.ru/sales/cart" TargetMode="Externa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image" Target="../media/image19.png"/><Relationship Id="rId6" Type="http://schemas.openxmlformats.org/officeDocument/2006/relationships/hyperlink" Target="https://ridan.ru/sales/cart" TargetMode="External"/><Relationship Id="rId5" Type="http://schemas.openxmlformats.org/officeDocument/2006/relationships/hyperlink" Target="https://ridan.ru/files/1669/1669230-katalog_klapany_i_komponenty_dlya_promyshlennyh_sistem_holodosnabzheniya_2025.pdf" TargetMode="External"/><Relationship Id="rId4" Type="http://schemas.openxmlformats.org/officeDocument/2006/relationships/hyperlink" Target="#'&#1057;&#1086;&#1076;&#1077;&#1088;&#1078;&#1072;&#1085;&#1080;&#1077; 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3" Type="http://schemas.openxmlformats.org/officeDocument/2006/relationships/image" Target="../media/image1.png"/><Relationship Id="rId7" Type="http://schemas.openxmlformats.org/officeDocument/2006/relationships/image" Target="../media/image17.png"/><Relationship Id="rId2" Type="http://schemas.openxmlformats.org/officeDocument/2006/relationships/image" Target="../media/image21.jpeg"/><Relationship Id="rId1" Type="http://schemas.openxmlformats.org/officeDocument/2006/relationships/image" Target="../media/image20.jpeg"/><Relationship Id="rId6" Type="http://schemas.openxmlformats.org/officeDocument/2006/relationships/image" Target="../media/image16.png"/><Relationship Id="rId11" Type="http://schemas.openxmlformats.org/officeDocument/2006/relationships/hyperlink" Target="https://ridan.ru/sales/cart" TargetMode="External"/><Relationship Id="rId5" Type="http://schemas.openxmlformats.org/officeDocument/2006/relationships/image" Target="../media/image14.png"/><Relationship Id="rId10" Type="http://schemas.openxmlformats.org/officeDocument/2006/relationships/hyperlink" Target="https://ridan.ru/files/1669/1669230-katalog_klapany_i_komponenty_dlya_promyshlennyh_sistem_holodosnabzheniya_2025.pdf" TargetMode="External"/><Relationship Id="rId4" Type="http://schemas.openxmlformats.org/officeDocument/2006/relationships/image" Target="../media/image2.svg"/><Relationship Id="rId9" Type="http://schemas.openxmlformats.org/officeDocument/2006/relationships/hyperlink" Target="#'&#1057;&#1086;&#1076;&#1077;&#1088;&#1078;&#1072;&#1085;&#1080;&#1077; '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'&#1057;&#1086;&#1076;&#1077;&#1088;&#1078;&#1072;&#1085;&#1080;&#1077; '!A1"/><Relationship Id="rId3" Type="http://schemas.openxmlformats.org/officeDocument/2006/relationships/image" Target="../media/image1.png"/><Relationship Id="rId7" Type="http://schemas.openxmlformats.org/officeDocument/2006/relationships/image" Target="../media/image16.png"/><Relationship Id="rId2" Type="http://schemas.openxmlformats.org/officeDocument/2006/relationships/image" Target="../media/image23.jpeg"/><Relationship Id="rId1" Type="http://schemas.openxmlformats.org/officeDocument/2006/relationships/image" Target="../media/image22.jpe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10" Type="http://schemas.openxmlformats.org/officeDocument/2006/relationships/hyperlink" Target="https://ridan.ru/sales/cart" TargetMode="External"/><Relationship Id="rId4" Type="http://schemas.openxmlformats.org/officeDocument/2006/relationships/image" Target="../media/image2.svg"/><Relationship Id="rId9" Type="http://schemas.openxmlformats.org/officeDocument/2006/relationships/hyperlink" Target="https://ridan.ru/files/1669/1669230-katalog_klapany_i_komponenty_dlya_promyshlennyh_sistem_holodosnabzheniya_2025.pdf" TargetMode="Externa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13" Type="http://schemas.openxmlformats.org/officeDocument/2006/relationships/hyperlink" Target="https://ridan.ru/sales/cart" TargetMode="External"/><Relationship Id="rId3" Type="http://schemas.openxmlformats.org/officeDocument/2006/relationships/image" Target="../media/image1.png"/><Relationship Id="rId7" Type="http://schemas.openxmlformats.org/officeDocument/2006/relationships/image" Target="../media/image14.png"/><Relationship Id="rId12" Type="http://schemas.openxmlformats.org/officeDocument/2006/relationships/hyperlink" Target="https://ridan.ru/files/1669/1669230-katalog_klapany_i_komponenty_dlya_promyshlennyh_sistem_holodosnabzheniya_2025.pdf" TargetMode="External"/><Relationship Id="rId2" Type="http://schemas.openxmlformats.org/officeDocument/2006/relationships/image" Target="../media/image25.jpeg"/><Relationship Id="rId1" Type="http://schemas.openxmlformats.org/officeDocument/2006/relationships/image" Target="../media/image24.jpeg"/><Relationship Id="rId6" Type="http://schemas.openxmlformats.org/officeDocument/2006/relationships/image" Target="../media/image13.png"/><Relationship Id="rId11" Type="http://schemas.openxmlformats.org/officeDocument/2006/relationships/hyperlink" Target="#'&#1057;&#1086;&#1076;&#1077;&#1088;&#1078;&#1072;&#1085;&#1080;&#1077; '!A1"/><Relationship Id="rId5" Type="http://schemas.openxmlformats.org/officeDocument/2006/relationships/image" Target="../media/image12.png"/><Relationship Id="rId10" Type="http://schemas.openxmlformats.org/officeDocument/2006/relationships/image" Target="../media/image18.png"/><Relationship Id="rId4" Type="http://schemas.openxmlformats.org/officeDocument/2006/relationships/image" Target="../media/image2.svg"/><Relationship Id="rId9" Type="http://schemas.openxmlformats.org/officeDocument/2006/relationships/image" Target="../media/image17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28.jpeg"/><Relationship Id="rId7" Type="http://schemas.openxmlformats.org/officeDocument/2006/relationships/image" Target="../media/image12.png"/><Relationship Id="rId12" Type="http://schemas.openxmlformats.org/officeDocument/2006/relationships/hyperlink" Target="https://ridan.ru/sales/cart" TargetMode="External"/><Relationship Id="rId2" Type="http://schemas.openxmlformats.org/officeDocument/2006/relationships/image" Target="../media/image27.png"/><Relationship Id="rId1" Type="http://schemas.openxmlformats.org/officeDocument/2006/relationships/image" Target="../media/image26.jpeg"/><Relationship Id="rId6" Type="http://schemas.openxmlformats.org/officeDocument/2006/relationships/image" Target="../media/image29.jpeg"/><Relationship Id="rId11" Type="http://schemas.openxmlformats.org/officeDocument/2006/relationships/hyperlink" Target="https://ridan.ru/files/1669/1669230-katalog_klapany_i_komponenty_dlya_promyshlennyh_sistem_holodosnabzheniya_2025.pdf" TargetMode="External"/><Relationship Id="rId5" Type="http://schemas.openxmlformats.org/officeDocument/2006/relationships/image" Target="../media/image2.svg"/><Relationship Id="rId10" Type="http://schemas.openxmlformats.org/officeDocument/2006/relationships/hyperlink" Target="#'&#1057;&#1086;&#1076;&#1077;&#1088;&#1078;&#1072;&#1085;&#1080;&#1077; '!A1"/><Relationship Id="rId4" Type="http://schemas.openxmlformats.org/officeDocument/2006/relationships/image" Target="../media/image1.png"/><Relationship Id="rId9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728870</xdr:colOff>
      <xdr:row>2</xdr:row>
      <xdr:rowOff>85311</xdr:rowOff>
    </xdr:from>
    <xdr:to>
      <xdr:col>13</xdr:col>
      <xdr:colOff>657297</xdr:colOff>
      <xdr:row>4</xdr:row>
      <xdr:rowOff>79642</xdr:rowOff>
    </xdr:to>
    <xdr:pic>
      <xdr:nvPicPr>
        <xdr:cNvPr id="2" name="Рисуно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F0922B-DE2F-4C42-85E2-C85D162D93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6526" t="20427" r="6350" b="21700"/>
        <a:stretch/>
      </xdr:blipFill>
      <xdr:spPr>
        <a:xfrm>
          <a:off x="5481845" y="371061"/>
          <a:ext cx="1909627" cy="422956"/>
        </a:xfrm>
        <a:prstGeom prst="rect">
          <a:avLst/>
        </a:prstGeom>
      </xdr:spPr>
    </xdr:pic>
    <xdr:clientData/>
  </xdr:twoCellAnchor>
  <xdr:twoCellAnchor>
    <xdr:from>
      <xdr:col>12</xdr:col>
      <xdr:colOff>591552</xdr:colOff>
      <xdr:row>12</xdr:row>
      <xdr:rowOff>41671</xdr:rowOff>
    </xdr:from>
    <xdr:to>
      <xdr:col>14</xdr:col>
      <xdr:colOff>5013</xdr:colOff>
      <xdr:row>12</xdr:row>
      <xdr:rowOff>225592</xdr:rowOff>
    </xdr:to>
    <xdr:sp macro="" textlink="">
      <xdr:nvSpPr>
        <xdr:cNvPr id="3" name="Прямоугольник: скругленные углы 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B401524-07E9-4CDE-A98C-ECFEEC769076}"/>
            </a:ext>
          </a:extLst>
        </xdr:cNvPr>
        <xdr:cNvSpPr/>
      </xdr:nvSpPr>
      <xdr:spPr>
        <a:xfrm>
          <a:off x="6716127" y="2327671"/>
          <a:ext cx="699336" cy="183921"/>
        </a:xfrm>
        <a:prstGeom prst="roundRect">
          <a:avLst/>
        </a:prstGeom>
        <a:noFill/>
        <a:ln w="9525" cap="flat" cmpd="sng" algn="ctr">
          <a:solidFill>
            <a:schemeClr val="bg2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12</xdr:col>
      <xdr:colOff>586906</xdr:colOff>
      <xdr:row>13</xdr:row>
      <xdr:rowOff>40106</xdr:rowOff>
    </xdr:from>
    <xdr:to>
      <xdr:col>14</xdr:col>
      <xdr:colOff>367</xdr:colOff>
      <xdr:row>13</xdr:row>
      <xdr:rowOff>224027</xdr:rowOff>
    </xdr:to>
    <xdr:sp macro="" textlink="">
      <xdr:nvSpPr>
        <xdr:cNvPr id="4" name="Прямоугольник: скругленные углы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AFCA8E5-CBD6-45BE-BE9D-49DC55D42478}"/>
            </a:ext>
          </a:extLst>
        </xdr:cNvPr>
        <xdr:cNvSpPr/>
      </xdr:nvSpPr>
      <xdr:spPr>
        <a:xfrm>
          <a:off x="6711481" y="2564231"/>
          <a:ext cx="699336" cy="183921"/>
        </a:xfrm>
        <a:prstGeom prst="roundRect">
          <a:avLst/>
        </a:prstGeom>
        <a:noFill/>
        <a:ln w="9525" cap="flat" cmpd="sng" algn="ctr">
          <a:solidFill>
            <a:schemeClr val="bg2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12</xdr:col>
      <xdr:colOff>588911</xdr:colOff>
      <xdr:row>14</xdr:row>
      <xdr:rowOff>37099</xdr:rowOff>
    </xdr:from>
    <xdr:to>
      <xdr:col>14</xdr:col>
      <xdr:colOff>2372</xdr:colOff>
      <xdr:row>14</xdr:row>
      <xdr:rowOff>221020</xdr:rowOff>
    </xdr:to>
    <xdr:sp macro="" textlink="">
      <xdr:nvSpPr>
        <xdr:cNvPr id="5" name="Прямоугольник: скругленные углы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8F6FC24-5317-4511-8B72-6C51F2BE5176}"/>
            </a:ext>
          </a:extLst>
        </xdr:cNvPr>
        <xdr:cNvSpPr/>
      </xdr:nvSpPr>
      <xdr:spPr>
        <a:xfrm>
          <a:off x="6713486" y="2799349"/>
          <a:ext cx="699336" cy="183921"/>
        </a:xfrm>
        <a:prstGeom prst="roundRect">
          <a:avLst/>
        </a:prstGeom>
        <a:noFill/>
        <a:ln w="9525" cap="flat" cmpd="sng" algn="ctr">
          <a:solidFill>
            <a:schemeClr val="bg2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12</xdr:col>
      <xdr:colOff>589776</xdr:colOff>
      <xdr:row>17</xdr:row>
      <xdr:rowOff>33469</xdr:rowOff>
    </xdr:from>
    <xdr:to>
      <xdr:col>14</xdr:col>
      <xdr:colOff>3237</xdr:colOff>
      <xdr:row>17</xdr:row>
      <xdr:rowOff>217390</xdr:rowOff>
    </xdr:to>
    <xdr:sp macro="" textlink="">
      <xdr:nvSpPr>
        <xdr:cNvPr id="6" name="Прямоугольник: скругленные углы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15E7CE6-EF1A-4652-99C3-0034D43D7633}"/>
            </a:ext>
          </a:extLst>
        </xdr:cNvPr>
        <xdr:cNvSpPr/>
      </xdr:nvSpPr>
      <xdr:spPr>
        <a:xfrm>
          <a:off x="6714351" y="3414844"/>
          <a:ext cx="699336" cy="183921"/>
        </a:xfrm>
        <a:prstGeom prst="roundRect">
          <a:avLst/>
        </a:prstGeom>
        <a:noFill/>
        <a:ln w="9525" cap="flat" cmpd="sng" algn="ctr">
          <a:solidFill>
            <a:schemeClr val="bg2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12</xdr:col>
      <xdr:colOff>586651</xdr:colOff>
      <xdr:row>20</xdr:row>
      <xdr:rowOff>41352</xdr:rowOff>
    </xdr:from>
    <xdr:to>
      <xdr:col>13</xdr:col>
      <xdr:colOff>676715</xdr:colOff>
      <xdr:row>20</xdr:row>
      <xdr:rowOff>225273</xdr:rowOff>
    </xdr:to>
    <xdr:sp macro="" textlink="">
      <xdr:nvSpPr>
        <xdr:cNvPr id="7" name="Прямоугольник: скругленные углы 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20E07469-9E12-4B65-8FE3-CBB1F6E4BA31}"/>
            </a:ext>
          </a:extLst>
        </xdr:cNvPr>
        <xdr:cNvSpPr/>
      </xdr:nvSpPr>
      <xdr:spPr>
        <a:xfrm>
          <a:off x="6711226" y="4041852"/>
          <a:ext cx="699664" cy="183921"/>
        </a:xfrm>
        <a:prstGeom prst="roundRect">
          <a:avLst/>
        </a:prstGeom>
        <a:noFill/>
        <a:ln w="9525" cap="flat" cmpd="sng" algn="ctr">
          <a:solidFill>
            <a:schemeClr val="bg2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 editAs="oneCell">
    <xdr:from>
      <xdr:col>12</xdr:col>
      <xdr:colOff>546119</xdr:colOff>
      <xdr:row>21</xdr:row>
      <xdr:rowOff>8927</xdr:rowOff>
    </xdr:from>
    <xdr:to>
      <xdr:col>14</xdr:col>
      <xdr:colOff>89932</xdr:colOff>
      <xdr:row>22</xdr:row>
      <xdr:rowOff>74589</xdr:rowOff>
    </xdr:to>
    <xdr:pic>
      <xdr:nvPicPr>
        <xdr:cNvPr id="8" name="Рисунок 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A8ECD072-3A61-4706-926C-71FDDD48E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6670694" y="4247552"/>
          <a:ext cx="829688" cy="303787"/>
        </a:xfrm>
        <a:prstGeom prst="rect">
          <a:avLst/>
        </a:prstGeom>
      </xdr:spPr>
    </xdr:pic>
    <xdr:clientData/>
  </xdr:twoCellAnchor>
  <xdr:twoCellAnchor editAs="oneCell">
    <xdr:from>
      <xdr:col>12</xdr:col>
      <xdr:colOff>548551</xdr:colOff>
      <xdr:row>24</xdr:row>
      <xdr:rowOff>7306</xdr:rowOff>
    </xdr:from>
    <xdr:to>
      <xdr:col>14</xdr:col>
      <xdr:colOff>92364</xdr:colOff>
      <xdr:row>25</xdr:row>
      <xdr:rowOff>72967</xdr:rowOff>
    </xdr:to>
    <xdr:pic>
      <xdr:nvPicPr>
        <xdr:cNvPr id="9" name="Рисунок 8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77C70484-DEA5-4947-8C7C-ADBA2C450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6673126" y="4865056"/>
          <a:ext cx="829688" cy="303786"/>
        </a:xfrm>
        <a:prstGeom prst="rect">
          <a:avLst/>
        </a:prstGeom>
      </xdr:spPr>
    </xdr:pic>
    <xdr:clientData/>
  </xdr:twoCellAnchor>
  <xdr:twoCellAnchor editAs="oneCell">
    <xdr:from>
      <xdr:col>12</xdr:col>
      <xdr:colOff>550984</xdr:colOff>
      <xdr:row>27</xdr:row>
      <xdr:rowOff>13790</xdr:rowOff>
    </xdr:from>
    <xdr:to>
      <xdr:col>14</xdr:col>
      <xdr:colOff>94797</xdr:colOff>
      <xdr:row>28</xdr:row>
      <xdr:rowOff>79452</xdr:rowOff>
    </xdr:to>
    <xdr:pic>
      <xdr:nvPicPr>
        <xdr:cNvPr id="10" name="Рисунок 9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8DBF5F98-C6A5-4461-90CD-EBFBA3A96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6675559" y="5490665"/>
          <a:ext cx="829688" cy="303787"/>
        </a:xfrm>
        <a:prstGeom prst="rect">
          <a:avLst/>
        </a:prstGeom>
      </xdr:spPr>
    </xdr:pic>
    <xdr:clientData/>
  </xdr:twoCellAnchor>
  <xdr:twoCellAnchor editAs="oneCell">
    <xdr:from>
      <xdr:col>12</xdr:col>
      <xdr:colOff>545310</xdr:colOff>
      <xdr:row>28</xdr:row>
      <xdr:rowOff>16222</xdr:rowOff>
    </xdr:from>
    <xdr:to>
      <xdr:col>14</xdr:col>
      <xdr:colOff>89123</xdr:colOff>
      <xdr:row>29</xdr:row>
      <xdr:rowOff>81884</xdr:rowOff>
    </xdr:to>
    <xdr:pic>
      <xdr:nvPicPr>
        <xdr:cNvPr id="11" name="Рисунок 1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22DF16D9-C318-4B0B-AD12-38EEC455A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6669885" y="5731222"/>
          <a:ext cx="829688" cy="303787"/>
        </a:xfrm>
        <a:prstGeom prst="rect">
          <a:avLst/>
        </a:prstGeom>
      </xdr:spPr>
    </xdr:pic>
    <xdr:clientData/>
  </xdr:twoCellAnchor>
  <xdr:twoCellAnchor editAs="oneCell">
    <xdr:from>
      <xdr:col>12</xdr:col>
      <xdr:colOff>547742</xdr:colOff>
      <xdr:row>29</xdr:row>
      <xdr:rowOff>2441</xdr:rowOff>
    </xdr:from>
    <xdr:to>
      <xdr:col>14</xdr:col>
      <xdr:colOff>91555</xdr:colOff>
      <xdr:row>30</xdr:row>
      <xdr:rowOff>68102</xdr:rowOff>
    </xdr:to>
    <xdr:pic>
      <xdr:nvPicPr>
        <xdr:cNvPr id="12" name="Рисунок 11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AB651A6A-E2FF-4EA4-9209-015978C09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6672317" y="5955566"/>
          <a:ext cx="829688" cy="303786"/>
        </a:xfrm>
        <a:prstGeom prst="rect">
          <a:avLst/>
        </a:prstGeom>
      </xdr:spPr>
    </xdr:pic>
    <xdr:clientData/>
  </xdr:twoCellAnchor>
  <xdr:twoCellAnchor editAs="oneCell">
    <xdr:from>
      <xdr:col>12</xdr:col>
      <xdr:colOff>550174</xdr:colOff>
      <xdr:row>32</xdr:row>
      <xdr:rowOff>21085</xdr:rowOff>
    </xdr:from>
    <xdr:to>
      <xdr:col>14</xdr:col>
      <xdr:colOff>93987</xdr:colOff>
      <xdr:row>33</xdr:row>
      <xdr:rowOff>38109</xdr:rowOff>
    </xdr:to>
    <xdr:pic>
      <xdr:nvPicPr>
        <xdr:cNvPr id="13" name="Рисунок 12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EEF9A572-D59F-4F68-B0BD-A4F5C9DEA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6674749" y="6593335"/>
          <a:ext cx="829688" cy="302774"/>
        </a:xfrm>
        <a:prstGeom prst="rect">
          <a:avLst/>
        </a:prstGeom>
      </xdr:spPr>
    </xdr:pic>
    <xdr:clientData/>
  </xdr:twoCellAnchor>
  <xdr:twoCellAnchor editAs="oneCell">
    <xdr:from>
      <xdr:col>12</xdr:col>
      <xdr:colOff>548553</xdr:colOff>
      <xdr:row>33</xdr:row>
      <xdr:rowOff>27570</xdr:rowOff>
    </xdr:from>
    <xdr:to>
      <xdr:col>14</xdr:col>
      <xdr:colOff>92366</xdr:colOff>
      <xdr:row>34</xdr:row>
      <xdr:rowOff>44593</xdr:rowOff>
    </xdr:to>
    <xdr:pic>
      <xdr:nvPicPr>
        <xdr:cNvPr id="14" name="Рисунок 13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B4AF8E7D-EC7F-4CFD-BA48-EAA2F0D79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6673128" y="6885570"/>
          <a:ext cx="829688" cy="302773"/>
        </a:xfrm>
        <a:prstGeom prst="rect">
          <a:avLst/>
        </a:prstGeom>
      </xdr:spPr>
    </xdr:pic>
    <xdr:clientData/>
  </xdr:twoCellAnchor>
  <xdr:twoCellAnchor editAs="oneCell">
    <xdr:from>
      <xdr:col>12</xdr:col>
      <xdr:colOff>546931</xdr:colOff>
      <xdr:row>34</xdr:row>
      <xdr:rowOff>34055</xdr:rowOff>
    </xdr:from>
    <xdr:to>
      <xdr:col>14</xdr:col>
      <xdr:colOff>90744</xdr:colOff>
      <xdr:row>35</xdr:row>
      <xdr:rowOff>51079</xdr:rowOff>
    </xdr:to>
    <xdr:pic>
      <xdr:nvPicPr>
        <xdr:cNvPr id="15" name="Рисунок 14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B6E9FAE5-082A-4BF5-AF2C-71993DEDD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6671506" y="7177805"/>
          <a:ext cx="829688" cy="302774"/>
        </a:xfrm>
        <a:prstGeom prst="rect">
          <a:avLst/>
        </a:prstGeom>
      </xdr:spPr>
    </xdr:pic>
    <xdr:clientData/>
  </xdr:twoCellAnchor>
  <xdr:twoCellAnchor editAs="oneCell">
    <xdr:from>
      <xdr:col>12</xdr:col>
      <xdr:colOff>549363</xdr:colOff>
      <xdr:row>35</xdr:row>
      <xdr:rowOff>28381</xdr:rowOff>
    </xdr:from>
    <xdr:to>
      <xdr:col>14</xdr:col>
      <xdr:colOff>93176</xdr:colOff>
      <xdr:row>36</xdr:row>
      <xdr:rowOff>45404</xdr:rowOff>
    </xdr:to>
    <xdr:pic>
      <xdr:nvPicPr>
        <xdr:cNvPr id="16" name="Рисунок 15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A429EC50-D320-4A89-8F20-6CD7697A1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6673938" y="7457881"/>
          <a:ext cx="829688" cy="302773"/>
        </a:xfrm>
        <a:prstGeom prst="rect">
          <a:avLst/>
        </a:prstGeom>
      </xdr:spPr>
    </xdr:pic>
    <xdr:clientData/>
  </xdr:twoCellAnchor>
  <xdr:twoCellAnchor editAs="oneCell">
    <xdr:from>
      <xdr:col>12</xdr:col>
      <xdr:colOff>547742</xdr:colOff>
      <xdr:row>36</xdr:row>
      <xdr:rowOff>22706</xdr:rowOff>
    </xdr:from>
    <xdr:to>
      <xdr:col>14</xdr:col>
      <xdr:colOff>91555</xdr:colOff>
      <xdr:row>37</xdr:row>
      <xdr:rowOff>39729</xdr:rowOff>
    </xdr:to>
    <xdr:pic>
      <xdr:nvPicPr>
        <xdr:cNvPr id="17" name="Рисунок 16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F130F2B1-EC37-498E-92A8-0E94F4573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6672317" y="7737956"/>
          <a:ext cx="829688" cy="302773"/>
        </a:xfrm>
        <a:prstGeom prst="rect">
          <a:avLst/>
        </a:prstGeom>
      </xdr:spPr>
    </xdr:pic>
    <xdr:clientData/>
  </xdr:twoCellAnchor>
  <xdr:twoCellAnchor editAs="oneCell">
    <xdr:from>
      <xdr:col>12</xdr:col>
      <xdr:colOff>550174</xdr:colOff>
      <xdr:row>39</xdr:row>
      <xdr:rowOff>8924</xdr:rowOff>
    </xdr:from>
    <xdr:to>
      <xdr:col>14</xdr:col>
      <xdr:colOff>93987</xdr:colOff>
      <xdr:row>40</xdr:row>
      <xdr:rowOff>74586</xdr:rowOff>
    </xdr:to>
    <xdr:pic>
      <xdr:nvPicPr>
        <xdr:cNvPr id="18" name="Рисунок 17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D3B66D6C-DE04-43EA-8977-274CED001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6674749" y="8390924"/>
          <a:ext cx="829688" cy="303787"/>
        </a:xfrm>
        <a:prstGeom prst="rect">
          <a:avLst/>
        </a:prstGeom>
      </xdr:spPr>
    </xdr:pic>
    <xdr:clientData/>
  </xdr:twoCellAnchor>
  <xdr:twoCellAnchor editAs="oneCell">
    <xdr:from>
      <xdr:col>12</xdr:col>
      <xdr:colOff>551028</xdr:colOff>
      <xdr:row>40</xdr:row>
      <xdr:rowOff>8859</xdr:rowOff>
    </xdr:from>
    <xdr:to>
      <xdr:col>14</xdr:col>
      <xdr:colOff>93067</xdr:colOff>
      <xdr:row>41</xdr:row>
      <xdr:rowOff>74372</xdr:rowOff>
    </xdr:to>
    <xdr:pic>
      <xdr:nvPicPr>
        <xdr:cNvPr id="19" name="Рисунок 18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977CAAC5-E501-41C6-B7CB-0D44D8569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6675603" y="8628984"/>
          <a:ext cx="827914" cy="303638"/>
        </a:xfrm>
        <a:prstGeom prst="rect">
          <a:avLst/>
        </a:prstGeom>
      </xdr:spPr>
    </xdr:pic>
    <xdr:clientData/>
  </xdr:twoCellAnchor>
  <xdr:twoCellAnchor editAs="oneCell">
    <xdr:from>
      <xdr:col>12</xdr:col>
      <xdr:colOff>550098</xdr:colOff>
      <xdr:row>43</xdr:row>
      <xdr:rowOff>12575</xdr:rowOff>
    </xdr:from>
    <xdr:to>
      <xdr:col>14</xdr:col>
      <xdr:colOff>93911</xdr:colOff>
      <xdr:row>44</xdr:row>
      <xdr:rowOff>78237</xdr:rowOff>
    </xdr:to>
    <xdr:pic>
      <xdr:nvPicPr>
        <xdr:cNvPr id="20" name="Рисунок 19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99BA13DC-D1E5-465C-ACA7-5E7E21659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6674673" y="9251825"/>
          <a:ext cx="829688" cy="303787"/>
        </a:xfrm>
        <a:prstGeom prst="rect">
          <a:avLst/>
        </a:prstGeom>
      </xdr:spPr>
    </xdr:pic>
    <xdr:clientData/>
  </xdr:twoCellAnchor>
  <xdr:twoCellAnchor editAs="oneCell">
    <xdr:from>
      <xdr:col>12</xdr:col>
      <xdr:colOff>549169</xdr:colOff>
      <xdr:row>44</xdr:row>
      <xdr:rowOff>7000</xdr:rowOff>
    </xdr:from>
    <xdr:to>
      <xdr:col>14</xdr:col>
      <xdr:colOff>92982</xdr:colOff>
      <xdr:row>45</xdr:row>
      <xdr:rowOff>72661</xdr:rowOff>
    </xdr:to>
    <xdr:pic>
      <xdr:nvPicPr>
        <xdr:cNvPr id="21" name="Рисунок 20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1946D58F-FDB6-4FB7-A54E-ADA4ED949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6673744" y="9484375"/>
          <a:ext cx="829688" cy="303786"/>
        </a:xfrm>
        <a:prstGeom prst="rect">
          <a:avLst/>
        </a:prstGeom>
      </xdr:spPr>
    </xdr:pic>
    <xdr:clientData/>
  </xdr:twoCellAnchor>
  <xdr:twoCellAnchor editAs="oneCell">
    <xdr:from>
      <xdr:col>12</xdr:col>
      <xdr:colOff>554004</xdr:colOff>
      <xdr:row>47</xdr:row>
      <xdr:rowOff>10838</xdr:rowOff>
    </xdr:from>
    <xdr:to>
      <xdr:col>14</xdr:col>
      <xdr:colOff>97817</xdr:colOff>
      <xdr:row>48</xdr:row>
      <xdr:rowOff>76499</xdr:rowOff>
    </xdr:to>
    <xdr:pic>
      <xdr:nvPicPr>
        <xdr:cNvPr id="22" name="Рисунок 21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6C854E7C-220A-4038-84D7-2B7648DB4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6678579" y="10126388"/>
          <a:ext cx="829688" cy="303786"/>
        </a:xfrm>
        <a:prstGeom prst="rect">
          <a:avLst/>
        </a:prstGeom>
      </xdr:spPr>
    </xdr:pic>
    <xdr:clientData/>
  </xdr:twoCellAnchor>
  <xdr:twoCellAnchor editAs="oneCell">
    <xdr:from>
      <xdr:col>12</xdr:col>
      <xdr:colOff>552710</xdr:colOff>
      <xdr:row>50</xdr:row>
      <xdr:rowOff>9543</xdr:rowOff>
    </xdr:from>
    <xdr:to>
      <xdr:col>14</xdr:col>
      <xdr:colOff>96523</xdr:colOff>
      <xdr:row>51</xdr:row>
      <xdr:rowOff>75205</xdr:rowOff>
    </xdr:to>
    <xdr:pic>
      <xdr:nvPicPr>
        <xdr:cNvPr id="23" name="Рисунок 22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1FC4514-8596-444E-BAC7-86F5EEAAD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6677285" y="10744218"/>
          <a:ext cx="829688" cy="303787"/>
        </a:xfrm>
        <a:prstGeom prst="rect">
          <a:avLst/>
        </a:prstGeom>
      </xdr:spPr>
    </xdr:pic>
    <xdr:clientData/>
  </xdr:twoCellAnchor>
  <xdr:twoCellAnchor>
    <xdr:from>
      <xdr:col>12</xdr:col>
      <xdr:colOff>591552</xdr:colOff>
      <xdr:row>9</xdr:row>
      <xdr:rowOff>41671</xdr:rowOff>
    </xdr:from>
    <xdr:to>
      <xdr:col>14</xdr:col>
      <xdr:colOff>5013</xdr:colOff>
      <xdr:row>9</xdr:row>
      <xdr:rowOff>225592</xdr:rowOff>
    </xdr:to>
    <xdr:sp macro="" textlink="">
      <xdr:nvSpPr>
        <xdr:cNvPr id="24" name="Прямоугольник: скругленные углы 23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550859AF-3026-4806-A2EF-52BABE5DB260}"/>
            </a:ext>
          </a:extLst>
        </xdr:cNvPr>
        <xdr:cNvSpPr/>
      </xdr:nvSpPr>
      <xdr:spPr>
        <a:xfrm>
          <a:off x="6820902" y="1708546"/>
          <a:ext cx="699336" cy="183921"/>
        </a:xfrm>
        <a:prstGeom prst="roundRect">
          <a:avLst/>
        </a:prstGeom>
        <a:noFill/>
        <a:ln w="9525" cap="flat" cmpd="sng" algn="ctr">
          <a:solidFill>
            <a:schemeClr val="bg2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oneCellAnchor>
    <xdr:from>
      <xdr:col>27</xdr:col>
      <xdr:colOff>347870</xdr:colOff>
      <xdr:row>2</xdr:row>
      <xdr:rowOff>75786</xdr:rowOff>
    </xdr:from>
    <xdr:ext cx="1909627" cy="422956"/>
    <xdr:pic>
      <xdr:nvPicPr>
        <xdr:cNvPr id="25" name="Рисунок 24">
          <a:extLst>
            <a:ext uri="{FF2B5EF4-FFF2-40B4-BE49-F238E27FC236}">
              <a16:creationId xmlns:a16="http://schemas.microsoft.com/office/drawing/2014/main" id="{BD336EF6-F689-4A12-ADDA-E2C8BFEF33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6526" t="20427" r="6350" b="21700"/>
        <a:stretch/>
      </xdr:blipFill>
      <xdr:spPr>
        <a:xfrm>
          <a:off x="13930520" y="361536"/>
          <a:ext cx="1909627" cy="422956"/>
        </a:xfrm>
        <a:prstGeom prst="rect">
          <a:avLst/>
        </a:prstGeom>
      </xdr:spPr>
    </xdr:pic>
    <xdr:clientData/>
  </xdr:oneCellAnchor>
  <xdr:oneCellAnchor>
    <xdr:from>
      <xdr:col>33</xdr:col>
      <xdr:colOff>392206</xdr:colOff>
      <xdr:row>38</xdr:row>
      <xdr:rowOff>112059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4437D3C2-F7AF-4570-A474-91EE66C30753}"/>
            </a:ext>
          </a:extLst>
        </xdr:cNvPr>
        <xdr:cNvSpPr txBox="1"/>
      </xdr:nvSpPr>
      <xdr:spPr>
        <a:xfrm>
          <a:off x="16988118" y="82587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>
    <xdr:from>
      <xdr:col>18</xdr:col>
      <xdr:colOff>94128</xdr:colOff>
      <xdr:row>41</xdr:row>
      <xdr:rowOff>123267</xdr:rowOff>
    </xdr:from>
    <xdr:to>
      <xdr:col>24</xdr:col>
      <xdr:colOff>425823</xdr:colOff>
      <xdr:row>52</xdr:row>
      <xdr:rowOff>3</xdr:rowOff>
    </xdr:to>
    <xdr:grpSp>
      <xdr:nvGrpSpPr>
        <xdr:cNvPr id="43" name="Группа 42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904DD54E-C932-4FD7-8F0A-8CB94E35E4E4}"/>
            </a:ext>
          </a:extLst>
        </xdr:cNvPr>
        <xdr:cNvGrpSpPr/>
      </xdr:nvGrpSpPr>
      <xdr:grpSpPr>
        <a:xfrm>
          <a:off x="8514228" y="8981517"/>
          <a:ext cx="3522570" cy="2153211"/>
          <a:chOff x="8610600" y="8796618"/>
          <a:chExt cx="3502959" cy="2140324"/>
        </a:xfrm>
      </xdr:grpSpPr>
      <xdr:sp macro="" textlink="">
        <xdr:nvSpPr>
          <xdr:cNvPr id="30" name="Прямоугольник: скругленные углы 29">
            <a:extLst>
              <a:ext uri="{FF2B5EF4-FFF2-40B4-BE49-F238E27FC236}">
                <a16:creationId xmlns:a16="http://schemas.microsoft.com/office/drawing/2014/main" id="{A405AC56-B343-448F-BEF1-CFD0A3029A34}"/>
              </a:ext>
            </a:extLst>
          </xdr:cNvPr>
          <xdr:cNvSpPr/>
        </xdr:nvSpPr>
        <xdr:spPr>
          <a:xfrm>
            <a:off x="8610600" y="8991600"/>
            <a:ext cx="3502959" cy="1687605"/>
          </a:xfrm>
          <a:prstGeom prst="roundRect">
            <a:avLst>
              <a:gd name="adj" fmla="val 13802"/>
            </a:avLst>
          </a:prstGeom>
          <a:solidFill>
            <a:schemeClr val="bg1"/>
          </a:solidFill>
          <a:ln>
            <a:noFill/>
            <a:headEnd type="none" w="med" len="med"/>
            <a:tailEnd type="none" w="med" len="med"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ru-RU"/>
          </a:p>
        </xdr:txBody>
      </xdr:sp>
      <xdr:pic>
        <xdr:nvPicPr>
          <xdr:cNvPr id="31" name="Рисунок 30" descr="Изображение выглядит как снимок экрана, Графика, графический дизайн, дизайн&#10;&#10;Автоматически созданное описание">
            <a:extLst>
              <a:ext uri="{FF2B5EF4-FFF2-40B4-BE49-F238E27FC236}">
                <a16:creationId xmlns:a16="http://schemas.microsoft.com/office/drawing/2014/main" id="{9762B0FD-0708-4370-BAD8-BCE18DC4C6C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3007" t="7735" r="15198" b="16869"/>
          <a:stretch/>
        </xdr:blipFill>
        <xdr:spPr>
          <a:xfrm>
            <a:off x="8734560" y="9108300"/>
            <a:ext cx="1438971" cy="1435324"/>
          </a:xfrm>
          <a:prstGeom prst="rect">
            <a:avLst/>
          </a:prstGeom>
        </xdr:spPr>
      </xdr:pic>
      <xdr:sp macro="" textlink="">
        <xdr:nvSpPr>
          <xdr:cNvPr id="39" name="TextBox 38">
            <a:extLst>
              <a:ext uri="{FF2B5EF4-FFF2-40B4-BE49-F238E27FC236}">
                <a16:creationId xmlns:a16="http://schemas.microsoft.com/office/drawing/2014/main" id="{B3A69F0A-49A1-4625-B599-13AFC45BEEC7}"/>
              </a:ext>
            </a:extLst>
          </xdr:cNvPr>
          <xdr:cNvSpPr txBox="1"/>
        </xdr:nvSpPr>
        <xdr:spPr>
          <a:xfrm>
            <a:off x="10107706" y="8796618"/>
            <a:ext cx="1949824" cy="214032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en-US" sz="1400">
                <a:solidFill>
                  <a:srgbClr val="0000FF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Telegram</a:t>
            </a:r>
            <a:br>
              <a:rPr lang="ru-RU" sz="1100">
                <a:latin typeface="Verdana" panose="020B0604030504040204" pitchFamily="34" charset="0"/>
                <a:ea typeface="Verdana" panose="020B0604030504040204" pitchFamily="34" charset="0"/>
              </a:rPr>
            </a:br>
            <a:br>
              <a:rPr lang="ru-RU" sz="1100">
                <a:latin typeface="Verdana" panose="020B0604030504040204" pitchFamily="34" charset="0"/>
                <a:ea typeface="Verdana" panose="020B0604030504040204" pitchFamily="34" charset="0"/>
              </a:rPr>
            </a:br>
            <a:r>
              <a:rPr lang="ru-RU" sz="1200">
                <a:latin typeface="Verdana" panose="020B0604030504040204" pitchFamily="34" charset="0"/>
                <a:ea typeface="Verdana" panose="020B0604030504040204" pitchFamily="34" charset="0"/>
              </a:rPr>
              <a:t>Территория профессионалов</a:t>
            </a:r>
            <a:r>
              <a:rPr lang="ru-RU" sz="1200" baseline="0">
                <a:latin typeface="Verdana" panose="020B0604030504040204" pitchFamily="34" charset="0"/>
                <a:ea typeface="Verdana" panose="020B0604030504040204" pitchFamily="34" charset="0"/>
              </a:rPr>
              <a:t> </a:t>
            </a:r>
            <a:br>
              <a:rPr lang="ru-RU" sz="1200" baseline="0">
                <a:latin typeface="Verdana" panose="020B0604030504040204" pitchFamily="34" charset="0"/>
                <a:ea typeface="Verdana" panose="020B0604030504040204" pitchFamily="34" charset="0"/>
              </a:rPr>
            </a:br>
            <a:r>
              <a:rPr lang="ru-RU" sz="1200" baseline="0">
                <a:latin typeface="Verdana" panose="020B0604030504040204" pitchFamily="34" charset="0"/>
                <a:ea typeface="Verdana" panose="020B0604030504040204" pitchFamily="34" charset="0"/>
              </a:rPr>
              <a:t>в области холода</a:t>
            </a:r>
            <a:br>
              <a:rPr lang="ru-RU" sz="1200" baseline="0">
                <a:latin typeface="Verdana" panose="020B0604030504040204" pitchFamily="34" charset="0"/>
                <a:ea typeface="Verdana" panose="020B0604030504040204" pitchFamily="34" charset="0"/>
              </a:rPr>
            </a:br>
            <a:r>
              <a:rPr lang="ru-RU" sz="1100">
                <a:latin typeface="Verdana" panose="020B0604030504040204" pitchFamily="34" charset="0"/>
                <a:ea typeface="Verdana" panose="020B0604030504040204" pitchFamily="34" charset="0"/>
              </a:rPr>
              <a:t> </a:t>
            </a:r>
            <a:br>
              <a:rPr lang="ru-RU" sz="1100">
                <a:latin typeface="Verdana" panose="020B0604030504040204" pitchFamily="34" charset="0"/>
                <a:ea typeface="Verdana" panose="020B0604030504040204" pitchFamily="34" charset="0"/>
              </a:rPr>
            </a:br>
            <a:r>
              <a:rPr lang="en-US" sz="1400">
                <a:solidFill>
                  <a:srgbClr val="0000FF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 @HOLODPORTAL</a:t>
            </a:r>
            <a:endParaRPr lang="ru-RU" sz="1100">
              <a:solidFill>
                <a:srgbClr val="0000FF"/>
              </a:solidFill>
              <a:latin typeface="Verdana" panose="020B0604030504040204" pitchFamily="34" charset="0"/>
              <a:ea typeface="Verdana" panose="020B0604030504040204" pitchFamily="34" charset="0"/>
            </a:endParaRPr>
          </a:p>
        </xdr:txBody>
      </xdr:sp>
    </xdr:grpSp>
    <xdr:clientData/>
  </xdr:twoCellAnchor>
  <xdr:twoCellAnchor>
    <xdr:from>
      <xdr:col>25</xdr:col>
      <xdr:colOff>89647</xdr:colOff>
      <xdr:row>42</xdr:row>
      <xdr:rowOff>168088</xdr:rowOff>
    </xdr:from>
    <xdr:to>
      <xdr:col>30</xdr:col>
      <xdr:colOff>79002</xdr:colOff>
      <xdr:row>50</xdr:row>
      <xdr:rowOff>146865</xdr:rowOff>
    </xdr:to>
    <xdr:grpSp>
      <xdr:nvGrpSpPr>
        <xdr:cNvPr id="42" name="Группа 41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24F1362-1439-493A-9B23-605AE5B95404}"/>
            </a:ext>
          </a:extLst>
        </xdr:cNvPr>
        <xdr:cNvGrpSpPr/>
      </xdr:nvGrpSpPr>
      <xdr:grpSpPr>
        <a:xfrm>
          <a:off x="12310222" y="9169213"/>
          <a:ext cx="3523130" cy="1712327"/>
          <a:chOff x="15284824" y="8908675"/>
          <a:chExt cx="3508124" cy="1704482"/>
        </a:xfrm>
      </xdr:grpSpPr>
      <xdr:sp macro="" textlink="">
        <xdr:nvSpPr>
          <xdr:cNvPr id="40" name="Прямоугольник: скругленные углы 39">
            <a:extLst>
              <a:ext uri="{FF2B5EF4-FFF2-40B4-BE49-F238E27FC236}">
                <a16:creationId xmlns:a16="http://schemas.microsoft.com/office/drawing/2014/main" id="{7F61CB05-CC1F-4072-BAD0-E15F43438411}"/>
              </a:ext>
            </a:extLst>
          </xdr:cNvPr>
          <xdr:cNvSpPr/>
        </xdr:nvSpPr>
        <xdr:spPr>
          <a:xfrm>
            <a:off x="15284824" y="8908675"/>
            <a:ext cx="3502959" cy="1687605"/>
          </a:xfrm>
          <a:prstGeom prst="roundRect">
            <a:avLst>
              <a:gd name="adj" fmla="val 13802"/>
            </a:avLst>
          </a:prstGeom>
          <a:solidFill>
            <a:schemeClr val="bg1"/>
          </a:solidFill>
          <a:ln>
            <a:noFill/>
            <a:headEnd type="none" w="med" len="med"/>
            <a:tailEnd type="none" w="med" len="med"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ru-RU"/>
          </a:p>
        </xdr:txBody>
      </xdr:sp>
      <xdr:pic>
        <xdr:nvPicPr>
          <xdr:cNvPr id="35" name="Рисунок 34">
            <a:extLst>
              <a:ext uri="{FF2B5EF4-FFF2-40B4-BE49-F238E27FC236}">
                <a16:creationId xmlns:a16="http://schemas.microsoft.com/office/drawing/2014/main" id="{54DC4E09-6D62-46CD-93FC-F6BF7270B9E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302756" y="8937811"/>
            <a:ext cx="1678638" cy="1675346"/>
          </a:xfrm>
          <a:prstGeom prst="rect">
            <a:avLst/>
          </a:prstGeom>
          <a:effectLst/>
        </xdr:spPr>
      </xdr:pic>
      <xdr:sp macro="" textlink="">
        <xdr:nvSpPr>
          <xdr:cNvPr id="41" name="TextBox 40">
            <a:extLst>
              <a:ext uri="{FF2B5EF4-FFF2-40B4-BE49-F238E27FC236}">
                <a16:creationId xmlns:a16="http://schemas.microsoft.com/office/drawing/2014/main" id="{6FAA20F2-1348-4E49-944C-4DBACA71ACF1}"/>
              </a:ext>
            </a:extLst>
          </xdr:cNvPr>
          <xdr:cNvSpPr txBox="1"/>
        </xdr:nvSpPr>
        <xdr:spPr>
          <a:xfrm>
            <a:off x="16813988" y="8956090"/>
            <a:ext cx="1978960" cy="152035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ru-RU" sz="1400">
                <a:solidFill>
                  <a:srgbClr val="0000FF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Дзен</a:t>
            </a:r>
            <a:br>
              <a:rPr lang="ru-RU" sz="1100">
                <a:latin typeface="Verdana" panose="020B0604030504040204" pitchFamily="34" charset="0"/>
                <a:ea typeface="Verdana" panose="020B0604030504040204" pitchFamily="34" charset="0"/>
              </a:rPr>
            </a:br>
            <a:br>
              <a:rPr lang="ru-RU" sz="1100">
                <a:latin typeface="Verdana" panose="020B0604030504040204" pitchFamily="34" charset="0"/>
                <a:ea typeface="Verdana" panose="020B0604030504040204" pitchFamily="34" charset="0"/>
              </a:rPr>
            </a:br>
            <a:r>
              <a:rPr lang="ru-RU" sz="1200">
                <a:latin typeface="Verdana" panose="020B0604030504040204" pitchFamily="34" charset="0"/>
                <a:ea typeface="Verdana" panose="020B0604030504040204" pitchFamily="34" charset="0"/>
              </a:rPr>
              <a:t> Обучающие видео, реализованные кейсы для инженеров холодо- и теплоснабжения</a:t>
            </a:r>
            <a:endParaRPr lang="ru-RU" sz="1100">
              <a:solidFill>
                <a:srgbClr val="0000FF"/>
              </a:solidFill>
              <a:latin typeface="Verdana" panose="020B0604030504040204" pitchFamily="34" charset="0"/>
              <a:ea typeface="Verdana" panose="020B0604030504040204" pitchFamily="34" charset="0"/>
            </a:endParaRP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232685</xdr:colOff>
      <xdr:row>2</xdr:row>
      <xdr:rowOff>161192</xdr:rowOff>
    </xdr:from>
    <xdr:to>
      <xdr:col>12</xdr:col>
      <xdr:colOff>161193</xdr:colOff>
      <xdr:row>7</xdr:row>
      <xdr:rowOff>156156</xdr:rowOff>
    </xdr:to>
    <xdr:pic>
      <xdr:nvPicPr>
        <xdr:cNvPr id="11" name="Рисунок 2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/>
      </xdr:nvPicPr>
      <xdr:blipFill>
        <a:blip xmlns:r="http://schemas.openxmlformats.org/officeDocument/2006/relationships" r:embed="rId1"/>
        <a:srcRect l="51655" t="34479" r="34367" b="14074"/>
        <a:stretch/>
      </xdr:blipFill>
      <xdr:spPr>
        <a:xfrm>
          <a:off x="10820089" y="842596"/>
          <a:ext cx="624566" cy="1343118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12</xdr:col>
      <xdr:colOff>307539</xdr:colOff>
      <xdr:row>2</xdr:row>
      <xdr:rowOff>95248</xdr:rowOff>
    </xdr:from>
    <xdr:to>
      <xdr:col>13</xdr:col>
      <xdr:colOff>146537</xdr:colOff>
      <xdr:row>7</xdr:row>
      <xdr:rowOff>148537</xdr:rowOff>
    </xdr:to>
    <xdr:pic>
      <xdr:nvPicPr>
        <xdr:cNvPr id="12" name="Рисунок 7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/>
      </xdr:nvPicPr>
      <xdr:blipFill>
        <a:blip xmlns:r="http://schemas.openxmlformats.org/officeDocument/2006/relationships" r:embed="rId1"/>
        <a:srcRect l="24744" t="33716" r="62479" b="13612"/>
        <a:stretch/>
      </xdr:blipFill>
      <xdr:spPr>
        <a:xfrm>
          <a:off x="11591001" y="776652"/>
          <a:ext cx="593671" cy="1401443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10</xdr:col>
      <xdr:colOff>225416</xdr:colOff>
      <xdr:row>2</xdr:row>
      <xdr:rowOff>168518</xdr:rowOff>
    </xdr:from>
    <xdr:to>
      <xdr:col>11</xdr:col>
      <xdr:colOff>73269</xdr:colOff>
      <xdr:row>7</xdr:row>
      <xdr:rowOff>173204</xdr:rowOff>
    </xdr:to>
    <xdr:pic>
      <xdr:nvPicPr>
        <xdr:cNvPr id="13" name="Рисунок 10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/>
      </xdr:nvPicPr>
      <xdr:blipFill>
        <a:blip xmlns:r="http://schemas.openxmlformats.org/officeDocument/2006/relationships" r:embed="rId1"/>
        <a:srcRect l="38728" t="34210" r="47692" b="13094"/>
        <a:stretch/>
      </xdr:blipFill>
      <xdr:spPr>
        <a:xfrm>
          <a:off x="10072801" y="849922"/>
          <a:ext cx="587872" cy="1352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468923</xdr:colOff>
      <xdr:row>2</xdr:row>
      <xdr:rowOff>14653</xdr:rowOff>
    </xdr:from>
    <xdr:to>
      <xdr:col>8</xdr:col>
      <xdr:colOff>1037324</xdr:colOff>
      <xdr:row>8</xdr:row>
      <xdr:rowOff>106380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6AFDBB9-9D72-4E79-9E9E-B968E691A4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5624"/>
        <a:stretch/>
      </xdr:blipFill>
      <xdr:spPr>
        <a:xfrm>
          <a:off x="9239250" y="696057"/>
          <a:ext cx="568401" cy="1630381"/>
        </a:xfrm>
        <a:prstGeom prst="rect">
          <a:avLst/>
        </a:prstGeom>
      </xdr:spPr>
    </xdr:pic>
    <xdr:clientData/>
  </xdr:twoCellAnchor>
  <xdr:twoCellAnchor editAs="oneCell">
    <xdr:from>
      <xdr:col>7</xdr:col>
      <xdr:colOff>183173</xdr:colOff>
      <xdr:row>19</xdr:row>
      <xdr:rowOff>278423</xdr:rowOff>
    </xdr:from>
    <xdr:to>
      <xdr:col>11</xdr:col>
      <xdr:colOff>447586</xdr:colOff>
      <xdr:row>32</xdr:row>
      <xdr:rowOff>44766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F03DE5B3-06D8-4F74-8D1C-2DD41AAEE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70077" y="5802923"/>
          <a:ext cx="2938740" cy="3048805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402980</xdr:colOff>
      <xdr:row>1</xdr:row>
      <xdr:rowOff>58616</xdr:rowOff>
    </xdr:from>
    <xdr:to>
      <xdr:col>13</xdr:col>
      <xdr:colOff>133381</xdr:colOff>
      <xdr:row>1</xdr:row>
      <xdr:rowOff>483642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43168AA0-3BCD-4E31-9117-1E16F90816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6526" t="20427" r="6350" b="21700"/>
        <a:stretch/>
      </xdr:blipFill>
      <xdr:spPr>
        <a:xfrm>
          <a:off x="11364057" y="205154"/>
          <a:ext cx="1921151" cy="425026"/>
        </a:xfrm>
        <a:prstGeom prst="rect">
          <a:avLst/>
        </a:prstGeom>
      </xdr:spPr>
    </xdr:pic>
    <xdr:clientData/>
  </xdr:twoCellAnchor>
  <xdr:twoCellAnchor>
    <xdr:from>
      <xdr:col>1</xdr:col>
      <xdr:colOff>424962</xdr:colOff>
      <xdr:row>6</xdr:row>
      <xdr:rowOff>113804</xdr:rowOff>
    </xdr:from>
    <xdr:to>
      <xdr:col>2</xdr:col>
      <xdr:colOff>359834</xdr:colOff>
      <xdr:row>8</xdr:row>
      <xdr:rowOff>36051</xdr:rowOff>
    </xdr:to>
    <xdr:sp macro="" textlink="">
      <xdr:nvSpPr>
        <xdr:cNvPr id="10" name="TextBox 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E47A510-F8CB-4040-916C-F8242A8D7904}"/>
            </a:ext>
          </a:extLst>
        </xdr:cNvPr>
        <xdr:cNvSpPr txBox="1"/>
      </xdr:nvSpPr>
      <xdr:spPr>
        <a:xfrm>
          <a:off x="571500" y="1996823"/>
          <a:ext cx="938661" cy="259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100">
              <a:solidFill>
                <a:srgbClr val="0000FF"/>
              </a:solidFill>
            </a:rPr>
            <a:t>Содержание</a:t>
          </a:r>
        </a:p>
      </xdr:txBody>
    </xdr:sp>
    <xdr:clientData/>
  </xdr:twoCellAnchor>
  <xdr:twoCellAnchor>
    <xdr:from>
      <xdr:col>2</xdr:col>
      <xdr:colOff>564189</xdr:colOff>
      <xdr:row>6</xdr:row>
      <xdr:rowOff>115403</xdr:rowOff>
    </xdr:from>
    <xdr:to>
      <xdr:col>2</xdr:col>
      <xdr:colOff>1415159</xdr:colOff>
      <xdr:row>8</xdr:row>
      <xdr:rowOff>38881</xdr:rowOff>
    </xdr:to>
    <xdr:sp macro="" textlink="">
      <xdr:nvSpPr>
        <xdr:cNvPr id="14" name="TextBox 1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2581A55-F761-41AA-B034-B324B176DC58}"/>
            </a:ext>
          </a:extLst>
        </xdr:cNvPr>
        <xdr:cNvSpPr txBox="1"/>
      </xdr:nvSpPr>
      <xdr:spPr>
        <a:xfrm>
          <a:off x="1714516" y="1998422"/>
          <a:ext cx="850970" cy="2605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Каталог</a:t>
          </a:r>
        </a:p>
      </xdr:txBody>
    </xdr:sp>
    <xdr:clientData/>
  </xdr:twoCellAnchor>
  <xdr:twoCellAnchor>
    <xdr:from>
      <xdr:col>2</xdr:col>
      <xdr:colOff>1641542</xdr:colOff>
      <xdr:row>6</xdr:row>
      <xdr:rowOff>120662</xdr:rowOff>
    </xdr:from>
    <xdr:to>
      <xdr:col>2</xdr:col>
      <xdr:colOff>2553391</xdr:colOff>
      <xdr:row>8</xdr:row>
      <xdr:rowOff>38135</xdr:rowOff>
    </xdr:to>
    <xdr:sp macro="" textlink="">
      <xdr:nvSpPr>
        <xdr:cNvPr id="15" name="TextBox 1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323C379-272B-4D3E-9826-CC00DB24244F}"/>
            </a:ext>
          </a:extLst>
        </xdr:cNvPr>
        <xdr:cNvSpPr txBox="1"/>
      </xdr:nvSpPr>
      <xdr:spPr>
        <a:xfrm>
          <a:off x="2791869" y="2003681"/>
          <a:ext cx="911849" cy="2545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Эл.</a:t>
          </a:r>
          <a:r>
            <a:rPr lang="ru-RU" sz="1100" baseline="0">
              <a:solidFill>
                <a:srgbClr val="0000FF"/>
              </a:solidFill>
            </a:rPr>
            <a:t> магазин</a:t>
          </a:r>
          <a:endParaRPr lang="ru-RU" sz="1100">
            <a:solidFill>
              <a:srgbClr val="0000FF"/>
            </a:solidFill>
          </a:endParaRPr>
        </a:p>
      </xdr:txBody>
    </xdr:sp>
    <xdr:clientData/>
  </xdr:twoCellAnchor>
  <xdr:twoCellAnchor>
    <xdr:from>
      <xdr:col>1</xdr:col>
      <xdr:colOff>430536</xdr:colOff>
      <xdr:row>6</xdr:row>
      <xdr:rowOff>73269</xdr:rowOff>
    </xdr:from>
    <xdr:to>
      <xdr:col>2</xdr:col>
      <xdr:colOff>360045</xdr:colOff>
      <xdr:row>8</xdr:row>
      <xdr:rowOff>53561</xdr:rowOff>
    </xdr:to>
    <xdr:sp macro="" textlink="">
      <xdr:nvSpPr>
        <xdr:cNvPr id="16" name="Прямоугольник: скругленные углы 15">
          <a:extLst>
            <a:ext uri="{FF2B5EF4-FFF2-40B4-BE49-F238E27FC236}">
              <a16:creationId xmlns:a16="http://schemas.microsoft.com/office/drawing/2014/main" id="{9F16B4D5-628E-49DE-8CB9-87412C69CD7E}"/>
            </a:ext>
          </a:extLst>
        </xdr:cNvPr>
        <xdr:cNvSpPr/>
      </xdr:nvSpPr>
      <xdr:spPr>
        <a:xfrm>
          <a:off x="577074" y="1956288"/>
          <a:ext cx="933298" cy="317331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511998</xdr:colOff>
      <xdr:row>6</xdr:row>
      <xdr:rowOff>82747</xdr:rowOff>
    </xdr:from>
    <xdr:to>
      <xdr:col>2</xdr:col>
      <xdr:colOff>1447627</xdr:colOff>
      <xdr:row>8</xdr:row>
      <xdr:rowOff>59376</xdr:rowOff>
    </xdr:to>
    <xdr:sp macro="" textlink="">
      <xdr:nvSpPr>
        <xdr:cNvPr id="17" name="Прямоугольник: скругленные углы 16">
          <a:extLst>
            <a:ext uri="{FF2B5EF4-FFF2-40B4-BE49-F238E27FC236}">
              <a16:creationId xmlns:a16="http://schemas.microsoft.com/office/drawing/2014/main" id="{A82FDB34-B977-4EAC-8FCF-8DB072504C7E}"/>
            </a:ext>
          </a:extLst>
        </xdr:cNvPr>
        <xdr:cNvSpPr/>
      </xdr:nvSpPr>
      <xdr:spPr>
        <a:xfrm>
          <a:off x="1662325" y="1965766"/>
          <a:ext cx="935629" cy="313668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1613901</xdr:colOff>
      <xdr:row>6</xdr:row>
      <xdr:rowOff>81903</xdr:rowOff>
    </xdr:from>
    <xdr:to>
      <xdr:col>2</xdr:col>
      <xdr:colOff>2549530</xdr:colOff>
      <xdr:row>8</xdr:row>
      <xdr:rowOff>57519</xdr:rowOff>
    </xdr:to>
    <xdr:sp macro="" textlink="">
      <xdr:nvSpPr>
        <xdr:cNvPr id="18" name="Прямоугольник: скругленные углы 17">
          <a:extLst>
            <a:ext uri="{FF2B5EF4-FFF2-40B4-BE49-F238E27FC236}">
              <a16:creationId xmlns:a16="http://schemas.microsoft.com/office/drawing/2014/main" id="{80A6E464-D79A-4117-8FF6-7C50C532B40F}"/>
            </a:ext>
          </a:extLst>
        </xdr:cNvPr>
        <xdr:cNvSpPr/>
      </xdr:nvSpPr>
      <xdr:spPr>
        <a:xfrm>
          <a:off x="2764228" y="1964922"/>
          <a:ext cx="935629" cy="312655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764531</xdr:colOff>
      <xdr:row>2</xdr:row>
      <xdr:rowOff>322383</xdr:rowOff>
    </xdr:from>
    <xdr:to>
      <xdr:col>11</xdr:col>
      <xdr:colOff>424962</xdr:colOff>
      <xdr:row>7</xdr:row>
      <xdr:rowOff>73413</xdr:rowOff>
    </xdr:to>
    <xdr:pic>
      <xdr:nvPicPr>
        <xdr:cNvPr id="14" name="Изображение 5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/>
      </xdr:nvPicPr>
      <xdr:blipFill>
        <a:blip xmlns:r="http://schemas.openxmlformats.org/officeDocument/2006/relationships" r:embed="rId1"/>
        <a:srcRect l="19835" t="13561" r="45470" b="6156"/>
        <a:stretch/>
      </xdr:blipFill>
      <xdr:spPr>
        <a:xfrm>
          <a:off x="8296608" y="996460"/>
          <a:ext cx="993931" cy="1311665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12</xdr:col>
      <xdr:colOff>639784</xdr:colOff>
      <xdr:row>2</xdr:row>
      <xdr:rowOff>278421</xdr:rowOff>
    </xdr:from>
    <xdr:to>
      <xdr:col>14</xdr:col>
      <xdr:colOff>461596</xdr:colOff>
      <xdr:row>7</xdr:row>
      <xdr:rowOff>23509</xdr:rowOff>
    </xdr:to>
    <xdr:pic>
      <xdr:nvPicPr>
        <xdr:cNvPr id="15" name="Изображение 6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10688" t="13085" r="36880" b="5753"/>
        <a:stretch/>
      </xdr:blipFill>
      <xdr:spPr>
        <a:xfrm>
          <a:off x="10325976" y="952498"/>
          <a:ext cx="1463043" cy="1305723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12</xdr:col>
      <xdr:colOff>149679</xdr:colOff>
      <xdr:row>1</xdr:row>
      <xdr:rowOff>47625</xdr:rowOff>
    </xdr:from>
    <xdr:to>
      <xdr:col>14</xdr:col>
      <xdr:colOff>427632</xdr:colOff>
      <xdr:row>1</xdr:row>
      <xdr:rowOff>472651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410CF34D-1302-4C5F-80DC-EA311BA2C0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rcRect l="6526" t="20427" r="6350" b="21700"/>
        <a:stretch/>
      </xdr:blipFill>
      <xdr:spPr>
        <a:xfrm>
          <a:off x="9525000" y="190500"/>
          <a:ext cx="1921151" cy="425026"/>
        </a:xfrm>
        <a:prstGeom prst="rect">
          <a:avLst/>
        </a:prstGeom>
      </xdr:spPr>
    </xdr:pic>
    <xdr:clientData/>
  </xdr:twoCellAnchor>
  <xdr:twoCellAnchor editAs="oneCell">
    <xdr:from>
      <xdr:col>6</xdr:col>
      <xdr:colOff>73540</xdr:colOff>
      <xdr:row>28</xdr:row>
      <xdr:rowOff>66089</xdr:rowOff>
    </xdr:from>
    <xdr:to>
      <xdr:col>7</xdr:col>
      <xdr:colOff>806669</xdr:colOff>
      <xdr:row>33</xdr:row>
      <xdr:rowOff>8631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04B58C7-7E4C-44F9-9E02-57888AB361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-210" t="2202" r="210" b="-157"/>
        <a:stretch/>
      </xdr:blipFill>
      <xdr:spPr>
        <a:xfrm>
          <a:off x="5499506" y="7502158"/>
          <a:ext cx="1981232" cy="2596405"/>
        </a:xfrm>
        <a:prstGeom prst="rect">
          <a:avLst/>
        </a:prstGeom>
      </xdr:spPr>
    </xdr:pic>
    <xdr:clientData/>
  </xdr:twoCellAnchor>
  <xdr:twoCellAnchor editAs="oneCell">
    <xdr:from>
      <xdr:col>11</xdr:col>
      <xdr:colOff>292244</xdr:colOff>
      <xdr:row>2</xdr:row>
      <xdr:rowOff>160687</xdr:rowOff>
    </xdr:from>
    <xdr:to>
      <xdr:col>12</xdr:col>
      <xdr:colOff>792367</xdr:colOff>
      <xdr:row>7</xdr:row>
      <xdr:rowOff>148862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1270AE11-0F14-4674-A7C9-6096B3FA6D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harpenSoften amount="25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12598"/>
        <a:stretch/>
      </xdr:blipFill>
      <xdr:spPr>
        <a:xfrm>
          <a:off x="9157821" y="834764"/>
          <a:ext cx="1320738" cy="1548810"/>
        </a:xfrm>
        <a:prstGeom prst="rect">
          <a:avLst/>
        </a:prstGeom>
      </xdr:spPr>
    </xdr:pic>
    <xdr:clientData/>
  </xdr:twoCellAnchor>
  <xdr:twoCellAnchor editAs="oneCell">
    <xdr:from>
      <xdr:col>7</xdr:col>
      <xdr:colOff>315055</xdr:colOff>
      <xdr:row>2</xdr:row>
      <xdr:rowOff>83426</xdr:rowOff>
    </xdr:from>
    <xdr:to>
      <xdr:col>8</xdr:col>
      <xdr:colOff>418521</xdr:colOff>
      <xdr:row>6</xdr:row>
      <xdr:rowOff>139211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AE43B4CC-95D3-443C-860B-5985353765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saturation sat="33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7026" t="3692" r="16102" b="20154"/>
        <a:stretch/>
      </xdr:blipFill>
      <xdr:spPr>
        <a:xfrm>
          <a:off x="6982555" y="757503"/>
          <a:ext cx="968043" cy="146988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oneCellAnchor>
    <xdr:from>
      <xdr:col>7</xdr:col>
      <xdr:colOff>139213</xdr:colOff>
      <xdr:row>7</xdr:row>
      <xdr:rowOff>90546</xdr:rowOff>
    </xdr:from>
    <xdr:ext cx="1304192" cy="372923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D54351F-FD2A-41DF-83B9-C404EEA18188}"/>
            </a:ext>
          </a:extLst>
        </xdr:cNvPr>
        <xdr:cNvSpPr txBox="1"/>
      </xdr:nvSpPr>
      <xdr:spPr>
        <a:xfrm>
          <a:off x="6806713" y="2178719"/>
          <a:ext cx="1304192" cy="3729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ru-RU" sz="900">
              <a:solidFill>
                <a:srgbClr val="0000FF"/>
              </a:solidFill>
              <a:latin typeface="Verdana" panose="020B0604030504040204" pitchFamily="34" charset="0"/>
              <a:ea typeface="Verdana" panose="020B0604030504040204" pitchFamily="34" charset="0"/>
            </a:rPr>
            <a:t>Новое</a:t>
          </a:r>
          <a:r>
            <a:rPr lang="ru-RU" sz="900" baseline="0">
              <a:solidFill>
                <a:srgbClr val="0000FF"/>
              </a:solidFill>
              <a:latin typeface="Verdana" panose="020B0604030504040204" pitchFamily="34" charset="0"/>
              <a:ea typeface="Verdana" panose="020B0604030504040204" pitchFamily="34" charset="0"/>
            </a:rPr>
            <a:t> поколение</a:t>
          </a:r>
          <a:r>
            <a:rPr lang="en-US" sz="900" baseline="0">
              <a:solidFill>
                <a:srgbClr val="0000FF"/>
              </a:solidFill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r>
            <a:rPr lang="ru-RU" sz="900" baseline="0">
              <a:solidFill>
                <a:srgbClr val="0000FF"/>
              </a:solidFill>
              <a:latin typeface="Verdana" panose="020B0604030504040204" pitchFamily="34" charset="0"/>
              <a:ea typeface="Verdana" panose="020B0604030504040204" pitchFamily="34" charset="0"/>
            </a:rPr>
            <a:t>клапанов </a:t>
          </a:r>
          <a:r>
            <a:rPr lang="en-US" sz="900" b="1" baseline="0">
              <a:solidFill>
                <a:srgbClr val="0000FF"/>
              </a:solidFill>
              <a:latin typeface="Verdana" panose="020B0604030504040204" pitchFamily="34" charset="0"/>
              <a:ea typeface="Verdana" panose="020B0604030504040204" pitchFamily="34" charset="0"/>
            </a:rPr>
            <a:t>ICF-R</a:t>
          </a:r>
          <a:endParaRPr lang="ru-RU" sz="900" b="1">
            <a:solidFill>
              <a:srgbClr val="0000FF"/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oneCellAnchor>
  <xdr:twoCellAnchor>
    <xdr:from>
      <xdr:col>1</xdr:col>
      <xdr:colOff>454270</xdr:colOff>
      <xdr:row>7</xdr:row>
      <xdr:rowOff>11228</xdr:rowOff>
    </xdr:from>
    <xdr:to>
      <xdr:col>2</xdr:col>
      <xdr:colOff>345181</xdr:colOff>
      <xdr:row>8</xdr:row>
      <xdr:rowOff>80014</xdr:rowOff>
    </xdr:to>
    <xdr:sp macro="" textlink="">
      <xdr:nvSpPr>
        <xdr:cNvPr id="17" name="TextBox 1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F376AEA-E17F-459D-9EA3-5757DE09B051}"/>
            </a:ext>
          </a:extLst>
        </xdr:cNvPr>
        <xdr:cNvSpPr txBox="1"/>
      </xdr:nvSpPr>
      <xdr:spPr>
        <a:xfrm>
          <a:off x="600808" y="2245940"/>
          <a:ext cx="938661" cy="259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100">
              <a:solidFill>
                <a:srgbClr val="0000FF"/>
              </a:solidFill>
            </a:rPr>
            <a:t>Содержание</a:t>
          </a:r>
        </a:p>
      </xdr:txBody>
    </xdr:sp>
    <xdr:clientData/>
  </xdr:twoCellAnchor>
  <xdr:twoCellAnchor>
    <xdr:from>
      <xdr:col>2</xdr:col>
      <xdr:colOff>549536</xdr:colOff>
      <xdr:row>7</xdr:row>
      <xdr:rowOff>12827</xdr:rowOff>
    </xdr:from>
    <xdr:to>
      <xdr:col>3</xdr:col>
      <xdr:colOff>440679</xdr:colOff>
      <xdr:row>8</xdr:row>
      <xdr:rowOff>82844</xdr:rowOff>
    </xdr:to>
    <xdr:sp macro="" textlink="">
      <xdr:nvSpPr>
        <xdr:cNvPr id="18" name="TextBox 17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5B545FBC-0427-4981-AA87-5A10CB578E75}"/>
            </a:ext>
          </a:extLst>
        </xdr:cNvPr>
        <xdr:cNvSpPr txBox="1"/>
      </xdr:nvSpPr>
      <xdr:spPr>
        <a:xfrm>
          <a:off x="1743824" y="2247539"/>
          <a:ext cx="850970" cy="2605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Каталог</a:t>
          </a:r>
        </a:p>
      </xdr:txBody>
    </xdr:sp>
    <xdr:clientData/>
  </xdr:twoCellAnchor>
  <xdr:twoCellAnchor>
    <xdr:from>
      <xdr:col>3</xdr:col>
      <xdr:colOff>667062</xdr:colOff>
      <xdr:row>7</xdr:row>
      <xdr:rowOff>18086</xdr:rowOff>
    </xdr:from>
    <xdr:to>
      <xdr:col>4</xdr:col>
      <xdr:colOff>692353</xdr:colOff>
      <xdr:row>8</xdr:row>
      <xdr:rowOff>82098</xdr:rowOff>
    </xdr:to>
    <xdr:sp macro="" textlink="">
      <xdr:nvSpPr>
        <xdr:cNvPr id="19" name="TextBox 18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F9EBBC41-ED29-483B-9B46-FD6A9F87807C}"/>
            </a:ext>
          </a:extLst>
        </xdr:cNvPr>
        <xdr:cNvSpPr txBox="1"/>
      </xdr:nvSpPr>
      <xdr:spPr>
        <a:xfrm>
          <a:off x="2821177" y="2252798"/>
          <a:ext cx="911849" cy="2545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Эл.</a:t>
          </a:r>
          <a:r>
            <a:rPr lang="ru-RU" sz="1100" baseline="0">
              <a:solidFill>
                <a:srgbClr val="0000FF"/>
              </a:solidFill>
            </a:rPr>
            <a:t> магазин</a:t>
          </a:r>
          <a:endParaRPr lang="ru-RU" sz="1100">
            <a:solidFill>
              <a:srgbClr val="0000FF"/>
            </a:solidFill>
          </a:endParaRPr>
        </a:p>
      </xdr:txBody>
    </xdr:sp>
    <xdr:clientData/>
  </xdr:twoCellAnchor>
  <xdr:twoCellAnchor>
    <xdr:from>
      <xdr:col>1</xdr:col>
      <xdr:colOff>459844</xdr:colOff>
      <xdr:row>6</xdr:row>
      <xdr:rowOff>117232</xdr:rowOff>
    </xdr:from>
    <xdr:to>
      <xdr:col>2</xdr:col>
      <xdr:colOff>345392</xdr:colOff>
      <xdr:row>8</xdr:row>
      <xdr:rowOff>97524</xdr:rowOff>
    </xdr:to>
    <xdr:sp macro="" textlink="">
      <xdr:nvSpPr>
        <xdr:cNvPr id="20" name="Прямоугольник: скругленные углы 19">
          <a:extLst>
            <a:ext uri="{FF2B5EF4-FFF2-40B4-BE49-F238E27FC236}">
              <a16:creationId xmlns:a16="http://schemas.microsoft.com/office/drawing/2014/main" id="{E191BF98-0CA3-4A7D-AC4B-60D727BDE221}"/>
            </a:ext>
          </a:extLst>
        </xdr:cNvPr>
        <xdr:cNvSpPr/>
      </xdr:nvSpPr>
      <xdr:spPr>
        <a:xfrm>
          <a:off x="606382" y="2205405"/>
          <a:ext cx="933298" cy="317331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497345</xdr:colOff>
      <xdr:row>6</xdr:row>
      <xdr:rowOff>126710</xdr:rowOff>
    </xdr:from>
    <xdr:to>
      <xdr:col>3</xdr:col>
      <xdr:colOff>473147</xdr:colOff>
      <xdr:row>8</xdr:row>
      <xdr:rowOff>103339</xdr:rowOff>
    </xdr:to>
    <xdr:sp macro="" textlink="">
      <xdr:nvSpPr>
        <xdr:cNvPr id="21" name="Прямоугольник: скругленные углы 20">
          <a:extLst>
            <a:ext uri="{FF2B5EF4-FFF2-40B4-BE49-F238E27FC236}">
              <a16:creationId xmlns:a16="http://schemas.microsoft.com/office/drawing/2014/main" id="{EA62C2AF-4E0F-4F7A-B33A-2620C2603E74}"/>
            </a:ext>
          </a:extLst>
        </xdr:cNvPr>
        <xdr:cNvSpPr/>
      </xdr:nvSpPr>
      <xdr:spPr>
        <a:xfrm>
          <a:off x="1691633" y="2214883"/>
          <a:ext cx="935629" cy="313668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639421</xdr:colOff>
      <xdr:row>6</xdr:row>
      <xdr:rowOff>125866</xdr:rowOff>
    </xdr:from>
    <xdr:to>
      <xdr:col>4</xdr:col>
      <xdr:colOff>688492</xdr:colOff>
      <xdr:row>8</xdr:row>
      <xdr:rowOff>101482</xdr:rowOff>
    </xdr:to>
    <xdr:sp macro="" textlink="">
      <xdr:nvSpPr>
        <xdr:cNvPr id="22" name="Прямоугольник: скругленные углы 21">
          <a:extLst>
            <a:ext uri="{FF2B5EF4-FFF2-40B4-BE49-F238E27FC236}">
              <a16:creationId xmlns:a16="http://schemas.microsoft.com/office/drawing/2014/main" id="{49C1633F-6C6F-4737-A248-40CE99270069}"/>
            </a:ext>
          </a:extLst>
        </xdr:cNvPr>
        <xdr:cNvSpPr/>
      </xdr:nvSpPr>
      <xdr:spPr>
        <a:xfrm>
          <a:off x="2793536" y="2214039"/>
          <a:ext cx="935629" cy="312655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161715</xdr:colOff>
      <xdr:row>2</xdr:row>
      <xdr:rowOff>29307</xdr:rowOff>
    </xdr:from>
    <xdr:to>
      <xdr:col>12</xdr:col>
      <xdr:colOff>14654</xdr:colOff>
      <xdr:row>9</xdr:row>
      <xdr:rowOff>42324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D901F0C-3A48-42DF-ADC9-D85581627E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51" t="13013" r="16634" b="10747"/>
        <a:stretch/>
      </xdr:blipFill>
      <xdr:spPr>
        <a:xfrm>
          <a:off x="9444927" y="710711"/>
          <a:ext cx="1442881" cy="1676228"/>
        </a:xfrm>
        <a:prstGeom prst="rect">
          <a:avLst/>
        </a:prstGeom>
      </xdr:spPr>
    </xdr:pic>
    <xdr:clientData/>
  </xdr:twoCellAnchor>
  <xdr:twoCellAnchor editAs="oneCell">
    <xdr:from>
      <xdr:col>3</xdr:col>
      <xdr:colOff>554934</xdr:colOff>
      <xdr:row>30</xdr:row>
      <xdr:rowOff>16565</xdr:rowOff>
    </xdr:from>
    <xdr:to>
      <xdr:col>5</xdr:col>
      <xdr:colOff>976392</xdr:colOff>
      <xdr:row>32</xdr:row>
      <xdr:rowOff>1618369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53B78875-A5AF-40AA-AD8D-6D1ABB9DF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3564" y="6601239"/>
          <a:ext cx="2758110" cy="2728239"/>
        </a:xfrm>
        <a:prstGeom prst="rect">
          <a:avLst/>
        </a:prstGeom>
      </xdr:spPr>
    </xdr:pic>
    <xdr:clientData/>
  </xdr:twoCellAnchor>
  <xdr:twoCellAnchor editAs="oneCell">
    <xdr:from>
      <xdr:col>6</xdr:col>
      <xdr:colOff>207066</xdr:colOff>
      <xdr:row>30</xdr:row>
      <xdr:rowOff>49693</xdr:rowOff>
    </xdr:from>
    <xdr:to>
      <xdr:col>9</xdr:col>
      <xdr:colOff>834951</xdr:colOff>
      <xdr:row>32</xdr:row>
      <xdr:rowOff>1612657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B5641593-D10C-4A0C-A506-DD264FB52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53979" y="6634367"/>
          <a:ext cx="2600738" cy="2689399"/>
        </a:xfrm>
        <a:prstGeom prst="rect">
          <a:avLst/>
        </a:prstGeom>
      </xdr:spPr>
    </xdr:pic>
    <xdr:clientData/>
  </xdr:twoCellAnchor>
  <xdr:twoCellAnchor editAs="oneCell">
    <xdr:from>
      <xdr:col>9</xdr:col>
      <xdr:colOff>1062926</xdr:colOff>
      <xdr:row>1</xdr:row>
      <xdr:rowOff>58616</xdr:rowOff>
    </xdr:from>
    <xdr:to>
      <xdr:col>12</xdr:col>
      <xdr:colOff>229154</xdr:colOff>
      <xdr:row>1</xdr:row>
      <xdr:rowOff>483642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7028F456-024C-46D9-B032-122C66C51B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6526" t="20427" r="6350" b="21700"/>
        <a:stretch/>
      </xdr:blipFill>
      <xdr:spPr>
        <a:xfrm>
          <a:off x="8946695" y="205154"/>
          <a:ext cx="1921151" cy="425026"/>
        </a:xfrm>
        <a:prstGeom prst="rect">
          <a:avLst/>
        </a:prstGeom>
      </xdr:spPr>
    </xdr:pic>
    <xdr:clientData/>
  </xdr:twoCellAnchor>
  <xdr:twoCellAnchor editAs="oneCell">
    <xdr:from>
      <xdr:col>18</xdr:col>
      <xdr:colOff>124560</xdr:colOff>
      <xdr:row>2</xdr:row>
      <xdr:rowOff>225746</xdr:rowOff>
    </xdr:from>
    <xdr:to>
      <xdr:col>20</xdr:col>
      <xdr:colOff>205154</xdr:colOff>
      <xdr:row>7</xdr:row>
      <xdr:rowOff>154646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6AB9F95D-E3A9-4911-A247-89E9C61C5F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19150"/>
        <a:stretch/>
      </xdr:blipFill>
      <xdr:spPr>
        <a:xfrm>
          <a:off x="14162945" y="907150"/>
          <a:ext cx="1523998" cy="1211111"/>
        </a:xfrm>
        <a:prstGeom prst="rect">
          <a:avLst/>
        </a:prstGeom>
      </xdr:spPr>
    </xdr:pic>
    <xdr:clientData/>
  </xdr:twoCellAnchor>
  <xdr:twoCellAnchor editAs="oneCell">
    <xdr:from>
      <xdr:col>15</xdr:col>
      <xdr:colOff>615461</xdr:colOff>
      <xdr:row>2</xdr:row>
      <xdr:rowOff>7326</xdr:rowOff>
    </xdr:from>
    <xdr:to>
      <xdr:col>17</xdr:col>
      <xdr:colOff>666749</xdr:colOff>
      <xdr:row>7</xdr:row>
      <xdr:rowOff>102578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2B22A82-993F-43F1-9C12-442D67C4C5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3275" r="5487" b="4082"/>
        <a:stretch/>
      </xdr:blipFill>
      <xdr:spPr>
        <a:xfrm>
          <a:off x="12448442" y="688730"/>
          <a:ext cx="1428750" cy="137746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381001</xdr:colOff>
      <xdr:row>29</xdr:row>
      <xdr:rowOff>295274</xdr:rowOff>
    </xdr:from>
    <xdr:to>
      <xdr:col>2</xdr:col>
      <xdr:colOff>833515</xdr:colOff>
      <xdr:row>30</xdr:row>
      <xdr:rowOff>714170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889D3C1F-6038-4271-9B85-EF7A12914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23876" y="7143749"/>
          <a:ext cx="1481214" cy="885621"/>
        </a:xfrm>
        <a:prstGeom prst="rect">
          <a:avLst/>
        </a:prstGeom>
      </xdr:spPr>
    </xdr:pic>
    <xdr:clientData/>
  </xdr:twoCellAnchor>
  <xdr:twoCellAnchor editAs="oneCell">
    <xdr:from>
      <xdr:col>1</xdr:col>
      <xdr:colOff>275493</xdr:colOff>
      <xdr:row>31</xdr:row>
      <xdr:rowOff>257175</xdr:rowOff>
    </xdr:from>
    <xdr:to>
      <xdr:col>2</xdr:col>
      <xdr:colOff>922428</xdr:colOff>
      <xdr:row>32</xdr:row>
      <xdr:rowOff>1495081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5EBE8E0B-290F-464A-B507-C411F787F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2031" y="8390060"/>
          <a:ext cx="1672705" cy="1560291"/>
        </a:xfrm>
        <a:prstGeom prst="rect">
          <a:avLst/>
        </a:prstGeom>
      </xdr:spPr>
    </xdr:pic>
    <xdr:clientData/>
  </xdr:twoCellAnchor>
  <xdr:twoCellAnchor editAs="oneCell">
    <xdr:from>
      <xdr:col>10</xdr:col>
      <xdr:colOff>157657</xdr:colOff>
      <xdr:row>30</xdr:row>
      <xdr:rowOff>216776</xdr:rowOff>
    </xdr:from>
    <xdr:to>
      <xdr:col>12</xdr:col>
      <xdr:colOff>201674</xdr:colOff>
      <xdr:row>32</xdr:row>
      <xdr:rowOff>1377004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CA561F0-8DBA-4343-B1AB-58FBE4179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426467" y="7495190"/>
          <a:ext cx="1640276" cy="2283522"/>
        </a:xfrm>
        <a:prstGeom prst="rect">
          <a:avLst/>
        </a:prstGeom>
      </xdr:spPr>
    </xdr:pic>
    <xdr:clientData/>
  </xdr:twoCellAnchor>
  <xdr:twoCellAnchor>
    <xdr:from>
      <xdr:col>1</xdr:col>
      <xdr:colOff>461597</xdr:colOff>
      <xdr:row>6</xdr:row>
      <xdr:rowOff>150439</xdr:rowOff>
    </xdr:from>
    <xdr:to>
      <xdr:col>2</xdr:col>
      <xdr:colOff>374488</xdr:colOff>
      <xdr:row>8</xdr:row>
      <xdr:rowOff>58033</xdr:rowOff>
    </xdr:to>
    <xdr:sp macro="" textlink="">
      <xdr:nvSpPr>
        <xdr:cNvPr id="19" name="TextBox 1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D6844060-D293-420F-BC8E-1F9638813408}"/>
            </a:ext>
          </a:extLst>
        </xdr:cNvPr>
        <xdr:cNvSpPr txBox="1"/>
      </xdr:nvSpPr>
      <xdr:spPr>
        <a:xfrm>
          <a:off x="608135" y="1952862"/>
          <a:ext cx="938661" cy="259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100">
              <a:solidFill>
                <a:srgbClr val="0000FF"/>
              </a:solidFill>
            </a:rPr>
            <a:t>Содержание</a:t>
          </a:r>
        </a:p>
      </xdr:txBody>
    </xdr:sp>
    <xdr:clientData/>
  </xdr:twoCellAnchor>
  <xdr:twoCellAnchor>
    <xdr:from>
      <xdr:col>2</xdr:col>
      <xdr:colOff>578843</xdr:colOff>
      <xdr:row>6</xdr:row>
      <xdr:rowOff>152038</xdr:rowOff>
    </xdr:from>
    <xdr:to>
      <xdr:col>3</xdr:col>
      <xdr:colOff>469986</xdr:colOff>
      <xdr:row>8</xdr:row>
      <xdr:rowOff>60863</xdr:rowOff>
    </xdr:to>
    <xdr:sp macro="" textlink="">
      <xdr:nvSpPr>
        <xdr:cNvPr id="20" name="TextBox 1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3C81C43D-2CAB-4C8E-8A34-74D3DFF6FB61}"/>
            </a:ext>
          </a:extLst>
        </xdr:cNvPr>
        <xdr:cNvSpPr txBox="1"/>
      </xdr:nvSpPr>
      <xdr:spPr>
        <a:xfrm>
          <a:off x="1751151" y="1954461"/>
          <a:ext cx="850970" cy="2605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Каталог</a:t>
          </a:r>
        </a:p>
      </xdr:txBody>
    </xdr:sp>
    <xdr:clientData/>
  </xdr:twoCellAnchor>
  <xdr:twoCellAnchor>
    <xdr:from>
      <xdr:col>3</xdr:col>
      <xdr:colOff>696369</xdr:colOff>
      <xdr:row>6</xdr:row>
      <xdr:rowOff>157297</xdr:rowOff>
    </xdr:from>
    <xdr:to>
      <xdr:col>3</xdr:col>
      <xdr:colOff>1608218</xdr:colOff>
      <xdr:row>8</xdr:row>
      <xdr:rowOff>60117</xdr:rowOff>
    </xdr:to>
    <xdr:sp macro="" textlink="">
      <xdr:nvSpPr>
        <xdr:cNvPr id="21" name="TextBox 2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6A74C945-F89F-41C3-AD3C-B1F0CD1FEFCF}"/>
            </a:ext>
          </a:extLst>
        </xdr:cNvPr>
        <xdr:cNvSpPr txBox="1"/>
      </xdr:nvSpPr>
      <xdr:spPr>
        <a:xfrm>
          <a:off x="2828504" y="1959720"/>
          <a:ext cx="911849" cy="2545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Эл.</a:t>
          </a:r>
          <a:r>
            <a:rPr lang="ru-RU" sz="1100" baseline="0">
              <a:solidFill>
                <a:srgbClr val="0000FF"/>
              </a:solidFill>
            </a:rPr>
            <a:t> магазин</a:t>
          </a:r>
          <a:endParaRPr lang="ru-RU" sz="1100">
            <a:solidFill>
              <a:srgbClr val="0000FF"/>
            </a:solidFill>
          </a:endParaRPr>
        </a:p>
      </xdr:txBody>
    </xdr:sp>
    <xdr:clientData/>
  </xdr:twoCellAnchor>
  <xdr:twoCellAnchor>
    <xdr:from>
      <xdr:col>1</xdr:col>
      <xdr:colOff>467171</xdr:colOff>
      <xdr:row>6</xdr:row>
      <xdr:rowOff>109904</xdr:rowOff>
    </xdr:from>
    <xdr:to>
      <xdr:col>2</xdr:col>
      <xdr:colOff>374699</xdr:colOff>
      <xdr:row>8</xdr:row>
      <xdr:rowOff>75543</xdr:rowOff>
    </xdr:to>
    <xdr:sp macro="" textlink="">
      <xdr:nvSpPr>
        <xdr:cNvPr id="22" name="Прямоугольник: скругленные углы 21">
          <a:extLst>
            <a:ext uri="{FF2B5EF4-FFF2-40B4-BE49-F238E27FC236}">
              <a16:creationId xmlns:a16="http://schemas.microsoft.com/office/drawing/2014/main" id="{0D07FBA4-1FB5-40D7-92FF-16F15C670D93}"/>
            </a:ext>
          </a:extLst>
        </xdr:cNvPr>
        <xdr:cNvSpPr/>
      </xdr:nvSpPr>
      <xdr:spPr>
        <a:xfrm>
          <a:off x="613709" y="1912327"/>
          <a:ext cx="933298" cy="317331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526652</xdr:colOff>
      <xdr:row>6</xdr:row>
      <xdr:rowOff>119382</xdr:rowOff>
    </xdr:from>
    <xdr:to>
      <xdr:col>3</xdr:col>
      <xdr:colOff>502454</xdr:colOff>
      <xdr:row>8</xdr:row>
      <xdr:rowOff>81358</xdr:rowOff>
    </xdr:to>
    <xdr:sp macro="" textlink="">
      <xdr:nvSpPr>
        <xdr:cNvPr id="23" name="Прямоугольник: скругленные углы 22">
          <a:extLst>
            <a:ext uri="{FF2B5EF4-FFF2-40B4-BE49-F238E27FC236}">
              <a16:creationId xmlns:a16="http://schemas.microsoft.com/office/drawing/2014/main" id="{CE82B63E-B75D-43DD-9F06-E2CA531FCE15}"/>
            </a:ext>
          </a:extLst>
        </xdr:cNvPr>
        <xdr:cNvSpPr/>
      </xdr:nvSpPr>
      <xdr:spPr>
        <a:xfrm>
          <a:off x="1698960" y="1921805"/>
          <a:ext cx="935629" cy="313668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668728</xdr:colOff>
      <xdr:row>6</xdr:row>
      <xdr:rowOff>118538</xdr:rowOff>
    </xdr:from>
    <xdr:to>
      <xdr:col>3</xdr:col>
      <xdr:colOff>1604357</xdr:colOff>
      <xdr:row>8</xdr:row>
      <xdr:rowOff>79501</xdr:rowOff>
    </xdr:to>
    <xdr:sp macro="" textlink="">
      <xdr:nvSpPr>
        <xdr:cNvPr id="24" name="Прямоугольник: скругленные углы 23">
          <a:extLst>
            <a:ext uri="{FF2B5EF4-FFF2-40B4-BE49-F238E27FC236}">
              <a16:creationId xmlns:a16="http://schemas.microsoft.com/office/drawing/2014/main" id="{91E7AB38-2F56-467A-BD92-96AD618257D7}"/>
            </a:ext>
          </a:extLst>
        </xdr:cNvPr>
        <xdr:cNvSpPr/>
      </xdr:nvSpPr>
      <xdr:spPr>
        <a:xfrm>
          <a:off x="2800863" y="1920961"/>
          <a:ext cx="935629" cy="312655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870036</xdr:colOff>
      <xdr:row>2</xdr:row>
      <xdr:rowOff>67946</xdr:rowOff>
    </xdr:from>
    <xdr:to>
      <xdr:col>11</xdr:col>
      <xdr:colOff>729155</xdr:colOff>
      <xdr:row>9</xdr:row>
      <xdr:rowOff>45983</xdr:rowOff>
    </xdr:to>
    <xdr:pic>
      <xdr:nvPicPr>
        <xdr:cNvPr id="17" name="Изображение 1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/>
      </xdr:nvPicPr>
      <xdr:blipFill>
        <a:blip xmlns:r="http://schemas.openxmlformats.org/officeDocument/2006/relationships" r:embed="rId1"/>
        <a:srcRect l="13760" t="13190" r="40435" b="5963"/>
        <a:stretch/>
      </xdr:blipFill>
      <xdr:spPr>
        <a:xfrm>
          <a:off x="8759364" y="757687"/>
          <a:ext cx="1685291" cy="167939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668451</xdr:colOff>
      <xdr:row>1</xdr:row>
      <xdr:rowOff>59530</xdr:rowOff>
    </xdr:from>
    <xdr:to>
      <xdr:col>12</xdr:col>
      <xdr:colOff>13131</xdr:colOff>
      <xdr:row>1</xdr:row>
      <xdr:rowOff>484556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72B98504-0C74-4718-8BE5-627B11DB76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6526" t="20427" r="6350" b="21700"/>
        <a:stretch/>
      </xdr:blipFill>
      <xdr:spPr>
        <a:xfrm>
          <a:off x="8556342" y="202405"/>
          <a:ext cx="1921151" cy="425026"/>
        </a:xfrm>
        <a:prstGeom prst="rect">
          <a:avLst/>
        </a:prstGeom>
      </xdr:spPr>
    </xdr:pic>
    <xdr:clientData/>
  </xdr:twoCellAnchor>
  <xdr:twoCellAnchor editAs="oneCell">
    <xdr:from>
      <xdr:col>16</xdr:col>
      <xdr:colOff>31196</xdr:colOff>
      <xdr:row>2</xdr:row>
      <xdr:rowOff>210718</xdr:rowOff>
    </xdr:from>
    <xdr:to>
      <xdr:col>17</xdr:col>
      <xdr:colOff>643269</xdr:colOff>
      <xdr:row>7</xdr:row>
      <xdr:rowOff>159203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72039FDA-CFA5-42B9-BA0E-6F428CA0A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473227" y="895327"/>
          <a:ext cx="1356213" cy="1269874"/>
        </a:xfrm>
        <a:prstGeom prst="rect">
          <a:avLst/>
        </a:prstGeom>
      </xdr:spPr>
    </xdr:pic>
    <xdr:clientData/>
  </xdr:twoCellAnchor>
  <xdr:twoCellAnchor editAs="oneCell">
    <xdr:from>
      <xdr:col>18</xdr:col>
      <xdr:colOff>44325</xdr:colOff>
      <xdr:row>2</xdr:row>
      <xdr:rowOff>209642</xdr:rowOff>
    </xdr:from>
    <xdr:to>
      <xdr:col>19</xdr:col>
      <xdr:colOff>633136</xdr:colOff>
      <xdr:row>7</xdr:row>
      <xdr:rowOff>141018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40FEF822-B4DC-49DE-BCC6-F623A4653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927013" y="894251"/>
          <a:ext cx="1321045" cy="1252765"/>
        </a:xfrm>
        <a:prstGeom prst="rect">
          <a:avLst/>
        </a:prstGeom>
      </xdr:spPr>
    </xdr:pic>
    <xdr:clientData/>
  </xdr:twoCellAnchor>
  <xdr:twoCellAnchor editAs="oneCell">
    <xdr:from>
      <xdr:col>1</xdr:col>
      <xdr:colOff>52552</xdr:colOff>
      <xdr:row>29</xdr:row>
      <xdr:rowOff>617482</xdr:rowOff>
    </xdr:from>
    <xdr:to>
      <xdr:col>2</xdr:col>
      <xdr:colOff>892968</xdr:colOff>
      <xdr:row>29</xdr:row>
      <xdr:rowOff>1734206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3103D545-29D6-4E2B-942A-8AA3AF897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7069" y="8848396"/>
          <a:ext cx="1871744" cy="1116724"/>
        </a:xfrm>
        <a:prstGeom prst="rect">
          <a:avLst/>
        </a:prstGeom>
      </xdr:spPr>
    </xdr:pic>
    <xdr:clientData/>
  </xdr:twoCellAnchor>
  <xdr:twoCellAnchor editAs="oneCell">
    <xdr:from>
      <xdr:col>10</xdr:col>
      <xdr:colOff>91965</xdr:colOff>
      <xdr:row>29</xdr:row>
      <xdr:rowOff>269328</xdr:rowOff>
    </xdr:from>
    <xdr:to>
      <xdr:col>12</xdr:col>
      <xdr:colOff>55952</xdr:colOff>
      <xdr:row>29</xdr:row>
      <xdr:rowOff>2487160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FE104351-AC95-4932-AE2B-E3D732B39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933793" y="8500242"/>
          <a:ext cx="1593090" cy="2217832"/>
        </a:xfrm>
        <a:prstGeom prst="rect">
          <a:avLst/>
        </a:prstGeom>
      </xdr:spPr>
    </xdr:pic>
    <xdr:clientData/>
  </xdr:twoCellAnchor>
  <xdr:twoCellAnchor editAs="oneCell">
    <xdr:from>
      <xdr:col>3</xdr:col>
      <xdr:colOff>390195</xdr:colOff>
      <xdr:row>29</xdr:row>
      <xdr:rowOff>562631</xdr:rowOff>
    </xdr:from>
    <xdr:to>
      <xdr:col>4</xdr:col>
      <xdr:colOff>287722</xdr:colOff>
      <xdr:row>29</xdr:row>
      <xdr:rowOff>2200603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C6D4E9A6-18E9-42F5-B4F9-7F0012D94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525109" y="8793545"/>
          <a:ext cx="1756544" cy="1637972"/>
        </a:xfrm>
        <a:prstGeom prst="rect">
          <a:avLst/>
        </a:prstGeom>
      </xdr:spPr>
    </xdr:pic>
    <xdr:clientData/>
  </xdr:twoCellAnchor>
  <xdr:twoCellAnchor editAs="oneCell">
    <xdr:from>
      <xdr:col>5</xdr:col>
      <xdr:colOff>837086</xdr:colOff>
      <xdr:row>29</xdr:row>
      <xdr:rowOff>59120</xdr:rowOff>
    </xdr:from>
    <xdr:to>
      <xdr:col>9</xdr:col>
      <xdr:colOff>248868</xdr:colOff>
      <xdr:row>29</xdr:row>
      <xdr:rowOff>2667000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75520D73-CF19-465B-BCEF-09F44DE9D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448500" y="8290034"/>
          <a:ext cx="2689696" cy="2607880"/>
        </a:xfrm>
        <a:prstGeom prst="rect">
          <a:avLst/>
        </a:prstGeom>
      </xdr:spPr>
    </xdr:pic>
    <xdr:clientData/>
  </xdr:twoCellAnchor>
  <xdr:twoCellAnchor>
    <xdr:from>
      <xdr:col>1</xdr:col>
      <xdr:colOff>433552</xdr:colOff>
      <xdr:row>7</xdr:row>
      <xdr:rowOff>66811</xdr:rowOff>
    </xdr:from>
    <xdr:to>
      <xdr:col>2</xdr:col>
      <xdr:colOff>340885</xdr:colOff>
      <xdr:row>8</xdr:row>
      <xdr:rowOff>135597</xdr:rowOff>
    </xdr:to>
    <xdr:sp macro="" textlink="">
      <xdr:nvSpPr>
        <xdr:cNvPr id="16" name="TextBox 15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52F0815-0B3E-464B-B4B4-56B444FC8D21}"/>
            </a:ext>
          </a:extLst>
        </xdr:cNvPr>
        <xdr:cNvSpPr txBox="1"/>
      </xdr:nvSpPr>
      <xdr:spPr>
        <a:xfrm>
          <a:off x="578069" y="2076914"/>
          <a:ext cx="938661" cy="259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100">
              <a:solidFill>
                <a:srgbClr val="0000FF"/>
              </a:solidFill>
            </a:rPr>
            <a:t>Содержание</a:t>
          </a:r>
        </a:p>
      </xdr:txBody>
    </xdr:sp>
    <xdr:clientData/>
  </xdr:twoCellAnchor>
  <xdr:twoCellAnchor>
    <xdr:from>
      <xdr:col>2</xdr:col>
      <xdr:colOff>545240</xdr:colOff>
      <xdr:row>7</xdr:row>
      <xdr:rowOff>68410</xdr:rowOff>
    </xdr:from>
    <xdr:to>
      <xdr:col>3</xdr:col>
      <xdr:colOff>437141</xdr:colOff>
      <xdr:row>8</xdr:row>
      <xdr:rowOff>138427</xdr:rowOff>
    </xdr:to>
    <xdr:sp macro="" textlink="">
      <xdr:nvSpPr>
        <xdr:cNvPr id="18" name="TextBox 17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96289F87-3D6C-426A-AB8A-55672DC4E3EA}"/>
            </a:ext>
          </a:extLst>
        </xdr:cNvPr>
        <xdr:cNvSpPr txBox="1"/>
      </xdr:nvSpPr>
      <xdr:spPr>
        <a:xfrm>
          <a:off x="1721085" y="2078513"/>
          <a:ext cx="850970" cy="2605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Каталог</a:t>
          </a:r>
        </a:p>
      </xdr:txBody>
    </xdr:sp>
    <xdr:clientData/>
  </xdr:twoCellAnchor>
  <xdr:twoCellAnchor>
    <xdr:from>
      <xdr:col>3</xdr:col>
      <xdr:colOff>663524</xdr:colOff>
      <xdr:row>7</xdr:row>
      <xdr:rowOff>73669</xdr:rowOff>
    </xdr:from>
    <xdr:to>
      <xdr:col>3</xdr:col>
      <xdr:colOff>1575373</xdr:colOff>
      <xdr:row>8</xdr:row>
      <xdr:rowOff>137681</xdr:rowOff>
    </xdr:to>
    <xdr:sp macro="" textlink="">
      <xdr:nvSpPr>
        <xdr:cNvPr id="19" name="TextBox 18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A58EE972-39D1-47A2-AD0A-B2A3E84827D4}"/>
            </a:ext>
          </a:extLst>
        </xdr:cNvPr>
        <xdr:cNvSpPr txBox="1"/>
      </xdr:nvSpPr>
      <xdr:spPr>
        <a:xfrm>
          <a:off x="2798438" y="2083772"/>
          <a:ext cx="911849" cy="2545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Эл.</a:t>
          </a:r>
          <a:r>
            <a:rPr lang="ru-RU" sz="1100" baseline="0">
              <a:solidFill>
                <a:srgbClr val="0000FF"/>
              </a:solidFill>
            </a:rPr>
            <a:t> магазин</a:t>
          </a:r>
          <a:endParaRPr lang="ru-RU" sz="1100">
            <a:solidFill>
              <a:srgbClr val="0000FF"/>
            </a:solidFill>
          </a:endParaRPr>
        </a:p>
      </xdr:txBody>
    </xdr:sp>
    <xdr:clientData/>
  </xdr:twoCellAnchor>
  <xdr:twoCellAnchor>
    <xdr:from>
      <xdr:col>1</xdr:col>
      <xdr:colOff>439126</xdr:colOff>
      <xdr:row>7</xdr:row>
      <xdr:rowOff>26276</xdr:rowOff>
    </xdr:from>
    <xdr:to>
      <xdr:col>2</xdr:col>
      <xdr:colOff>341096</xdr:colOff>
      <xdr:row>8</xdr:row>
      <xdr:rowOff>153107</xdr:rowOff>
    </xdr:to>
    <xdr:sp macro="" textlink="">
      <xdr:nvSpPr>
        <xdr:cNvPr id="20" name="Прямоугольник: скругленные углы 19">
          <a:extLst>
            <a:ext uri="{FF2B5EF4-FFF2-40B4-BE49-F238E27FC236}">
              <a16:creationId xmlns:a16="http://schemas.microsoft.com/office/drawing/2014/main" id="{12236C7D-B12A-4B36-A9BD-F2C20DDF04BB}"/>
            </a:ext>
          </a:extLst>
        </xdr:cNvPr>
        <xdr:cNvSpPr/>
      </xdr:nvSpPr>
      <xdr:spPr>
        <a:xfrm>
          <a:off x="583643" y="2036379"/>
          <a:ext cx="933298" cy="317331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493049</xdr:colOff>
      <xdr:row>7</xdr:row>
      <xdr:rowOff>35754</xdr:rowOff>
    </xdr:from>
    <xdr:to>
      <xdr:col>3</xdr:col>
      <xdr:colOff>469609</xdr:colOff>
      <xdr:row>8</xdr:row>
      <xdr:rowOff>158922</xdr:rowOff>
    </xdr:to>
    <xdr:sp macro="" textlink="">
      <xdr:nvSpPr>
        <xdr:cNvPr id="21" name="Прямоугольник: скругленные углы 20">
          <a:extLst>
            <a:ext uri="{FF2B5EF4-FFF2-40B4-BE49-F238E27FC236}">
              <a16:creationId xmlns:a16="http://schemas.microsoft.com/office/drawing/2014/main" id="{5B2AC731-038A-4796-B728-C832B221D40F}"/>
            </a:ext>
          </a:extLst>
        </xdr:cNvPr>
        <xdr:cNvSpPr/>
      </xdr:nvSpPr>
      <xdr:spPr>
        <a:xfrm>
          <a:off x="1668894" y="2045857"/>
          <a:ext cx="935629" cy="313668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635883</xdr:colOff>
      <xdr:row>7</xdr:row>
      <xdr:rowOff>34910</xdr:rowOff>
    </xdr:from>
    <xdr:to>
      <xdr:col>3</xdr:col>
      <xdr:colOff>1571512</xdr:colOff>
      <xdr:row>8</xdr:row>
      <xdr:rowOff>157065</xdr:rowOff>
    </xdr:to>
    <xdr:sp macro="" textlink="">
      <xdr:nvSpPr>
        <xdr:cNvPr id="22" name="Прямоугольник: скругленные углы 21">
          <a:extLst>
            <a:ext uri="{FF2B5EF4-FFF2-40B4-BE49-F238E27FC236}">
              <a16:creationId xmlns:a16="http://schemas.microsoft.com/office/drawing/2014/main" id="{E313C34C-130C-43DE-9A24-84D3AA1869CB}"/>
            </a:ext>
          </a:extLst>
        </xdr:cNvPr>
        <xdr:cNvSpPr/>
      </xdr:nvSpPr>
      <xdr:spPr>
        <a:xfrm>
          <a:off x="2770797" y="2045013"/>
          <a:ext cx="935629" cy="312655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1004166</xdr:colOff>
      <xdr:row>1</xdr:row>
      <xdr:rowOff>516868</xdr:rowOff>
    </xdr:from>
    <xdr:to>
      <xdr:col>10</xdr:col>
      <xdr:colOff>197068</xdr:colOff>
      <xdr:row>8</xdr:row>
      <xdr:rowOff>188120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FA9DD98B-CDEF-4B33-9D00-A24B4A7A8D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74" t="11771" r="9036" b="8011"/>
        <a:stretch/>
      </xdr:blipFill>
      <xdr:spPr>
        <a:xfrm>
          <a:off x="9182528" y="661385"/>
          <a:ext cx="1406643" cy="1602528"/>
        </a:xfrm>
        <a:prstGeom prst="rect">
          <a:avLst/>
        </a:prstGeom>
      </xdr:spPr>
    </xdr:pic>
    <xdr:clientData/>
  </xdr:twoCellAnchor>
  <xdr:twoCellAnchor editAs="oneCell">
    <xdr:from>
      <xdr:col>8</xdr:col>
      <xdr:colOff>1102701</xdr:colOff>
      <xdr:row>1</xdr:row>
      <xdr:rowOff>58614</xdr:rowOff>
    </xdr:from>
    <xdr:to>
      <xdr:col>11</xdr:col>
      <xdr:colOff>58975</xdr:colOff>
      <xdr:row>1</xdr:row>
      <xdr:rowOff>483640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536EFF1-FC45-4C7E-A500-F0A55296A9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6526" t="20427" r="6350" b="21700"/>
        <a:stretch/>
      </xdr:blipFill>
      <xdr:spPr>
        <a:xfrm>
          <a:off x="9264893" y="205152"/>
          <a:ext cx="1921151" cy="425026"/>
        </a:xfrm>
        <a:prstGeom prst="rect">
          <a:avLst/>
        </a:prstGeom>
      </xdr:spPr>
    </xdr:pic>
    <xdr:clientData/>
  </xdr:twoCellAnchor>
  <xdr:twoCellAnchor editAs="oneCell">
    <xdr:from>
      <xdr:col>1</xdr:col>
      <xdr:colOff>952157</xdr:colOff>
      <xdr:row>37</xdr:row>
      <xdr:rowOff>9875</xdr:rowOff>
    </xdr:from>
    <xdr:to>
      <xdr:col>3</xdr:col>
      <xdr:colOff>1238973</xdr:colOff>
      <xdr:row>37</xdr:row>
      <xdr:rowOff>2399132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D9F751B9-3423-441F-B3B7-0A5B965C3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1244" y="9998701"/>
          <a:ext cx="2374033" cy="2389257"/>
        </a:xfrm>
        <a:prstGeom prst="rect">
          <a:avLst/>
        </a:prstGeom>
      </xdr:spPr>
    </xdr:pic>
    <xdr:clientData/>
  </xdr:twoCellAnchor>
  <xdr:twoCellAnchor editAs="oneCell">
    <xdr:from>
      <xdr:col>5</xdr:col>
      <xdr:colOff>669618</xdr:colOff>
      <xdr:row>37</xdr:row>
      <xdr:rowOff>16565</xdr:rowOff>
    </xdr:from>
    <xdr:to>
      <xdr:col>7</xdr:col>
      <xdr:colOff>485159</xdr:colOff>
      <xdr:row>37</xdr:row>
      <xdr:rowOff>2428076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1DAB3C52-A0D7-4900-9229-1A83CB418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91922" y="10030239"/>
          <a:ext cx="2283759" cy="2411511"/>
        </a:xfrm>
        <a:prstGeom prst="rect">
          <a:avLst/>
        </a:prstGeom>
      </xdr:spPr>
    </xdr:pic>
    <xdr:clientData/>
  </xdr:twoCellAnchor>
  <xdr:twoCellAnchor editAs="oneCell">
    <xdr:from>
      <xdr:col>8</xdr:col>
      <xdr:colOff>596986</xdr:colOff>
      <xdr:row>37</xdr:row>
      <xdr:rowOff>64032</xdr:rowOff>
    </xdr:from>
    <xdr:to>
      <xdr:col>10</xdr:col>
      <xdr:colOff>335742</xdr:colOff>
      <xdr:row>37</xdr:row>
      <xdr:rowOff>2380867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4372F6F3-9081-473D-9A45-DF513761F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780203" y="10077706"/>
          <a:ext cx="1952783" cy="2316835"/>
        </a:xfrm>
        <a:prstGeom prst="rect">
          <a:avLst/>
        </a:prstGeom>
      </xdr:spPr>
    </xdr:pic>
    <xdr:clientData/>
  </xdr:twoCellAnchor>
  <xdr:twoCellAnchor>
    <xdr:from>
      <xdr:col>1</xdr:col>
      <xdr:colOff>492672</xdr:colOff>
      <xdr:row>7</xdr:row>
      <xdr:rowOff>14259</xdr:rowOff>
    </xdr:from>
    <xdr:to>
      <xdr:col>2</xdr:col>
      <xdr:colOff>393436</xdr:colOff>
      <xdr:row>8</xdr:row>
      <xdr:rowOff>83045</xdr:rowOff>
    </xdr:to>
    <xdr:sp macro="" textlink="">
      <xdr:nvSpPr>
        <xdr:cNvPr id="12" name="TextBox 1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AEE0C02-A0B9-4EBA-A847-BBC4280063FF}"/>
            </a:ext>
          </a:extLst>
        </xdr:cNvPr>
        <xdr:cNvSpPr txBox="1"/>
      </xdr:nvSpPr>
      <xdr:spPr>
        <a:xfrm>
          <a:off x="643758" y="1899552"/>
          <a:ext cx="938661" cy="259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100">
              <a:solidFill>
                <a:srgbClr val="0000FF"/>
              </a:solidFill>
            </a:rPr>
            <a:t>Содержание</a:t>
          </a:r>
        </a:p>
      </xdr:txBody>
    </xdr:sp>
    <xdr:clientData/>
  </xdr:twoCellAnchor>
  <xdr:twoCellAnchor>
    <xdr:from>
      <xdr:col>2</xdr:col>
      <xdr:colOff>597791</xdr:colOff>
      <xdr:row>7</xdr:row>
      <xdr:rowOff>15858</xdr:rowOff>
    </xdr:from>
    <xdr:to>
      <xdr:col>3</xdr:col>
      <xdr:colOff>397727</xdr:colOff>
      <xdr:row>8</xdr:row>
      <xdr:rowOff>85875</xdr:rowOff>
    </xdr:to>
    <xdr:sp macro="" textlink="">
      <xdr:nvSpPr>
        <xdr:cNvPr id="13" name="TextBox 1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BB3038E-7B7D-48AB-A461-D5CD1C4B1B98}"/>
            </a:ext>
          </a:extLst>
        </xdr:cNvPr>
        <xdr:cNvSpPr txBox="1"/>
      </xdr:nvSpPr>
      <xdr:spPr>
        <a:xfrm>
          <a:off x="1786774" y="1901151"/>
          <a:ext cx="850970" cy="2605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Каталог</a:t>
          </a:r>
        </a:p>
      </xdr:txBody>
    </xdr:sp>
    <xdr:clientData/>
  </xdr:twoCellAnchor>
  <xdr:twoCellAnchor>
    <xdr:from>
      <xdr:col>3</xdr:col>
      <xdr:colOff>624110</xdr:colOff>
      <xdr:row>7</xdr:row>
      <xdr:rowOff>21117</xdr:rowOff>
    </xdr:from>
    <xdr:to>
      <xdr:col>3</xdr:col>
      <xdr:colOff>1535959</xdr:colOff>
      <xdr:row>8</xdr:row>
      <xdr:rowOff>85129</xdr:rowOff>
    </xdr:to>
    <xdr:sp macro="" textlink="">
      <xdr:nvSpPr>
        <xdr:cNvPr id="14" name="TextBox 1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9633A3A4-7946-4A2C-B42B-6D8DC74DE611}"/>
            </a:ext>
          </a:extLst>
        </xdr:cNvPr>
        <xdr:cNvSpPr txBox="1"/>
      </xdr:nvSpPr>
      <xdr:spPr>
        <a:xfrm>
          <a:off x="2864127" y="1906410"/>
          <a:ext cx="911849" cy="2545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Эл.</a:t>
          </a:r>
          <a:r>
            <a:rPr lang="ru-RU" sz="1100" baseline="0">
              <a:solidFill>
                <a:srgbClr val="0000FF"/>
              </a:solidFill>
            </a:rPr>
            <a:t> магазин</a:t>
          </a:r>
          <a:endParaRPr lang="ru-RU" sz="1100">
            <a:solidFill>
              <a:srgbClr val="0000FF"/>
            </a:solidFill>
          </a:endParaRPr>
        </a:p>
      </xdr:txBody>
    </xdr:sp>
    <xdr:clientData/>
  </xdr:twoCellAnchor>
  <xdr:twoCellAnchor>
    <xdr:from>
      <xdr:col>1</xdr:col>
      <xdr:colOff>498246</xdr:colOff>
      <xdr:row>6</xdr:row>
      <xdr:rowOff>118241</xdr:rowOff>
    </xdr:from>
    <xdr:to>
      <xdr:col>2</xdr:col>
      <xdr:colOff>393647</xdr:colOff>
      <xdr:row>8</xdr:row>
      <xdr:rowOff>100555</xdr:rowOff>
    </xdr:to>
    <xdr:sp macro="" textlink="">
      <xdr:nvSpPr>
        <xdr:cNvPr id="15" name="Прямоугольник: скругленные углы 14">
          <a:extLst>
            <a:ext uri="{FF2B5EF4-FFF2-40B4-BE49-F238E27FC236}">
              <a16:creationId xmlns:a16="http://schemas.microsoft.com/office/drawing/2014/main" id="{D579D649-A26A-4D0E-BBFB-11D9256A72E9}"/>
            </a:ext>
          </a:extLst>
        </xdr:cNvPr>
        <xdr:cNvSpPr/>
      </xdr:nvSpPr>
      <xdr:spPr>
        <a:xfrm>
          <a:off x="649332" y="1859017"/>
          <a:ext cx="933298" cy="317331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545600</xdr:colOff>
      <xdr:row>6</xdr:row>
      <xdr:rowOff>127719</xdr:rowOff>
    </xdr:from>
    <xdr:to>
      <xdr:col>3</xdr:col>
      <xdr:colOff>430195</xdr:colOff>
      <xdr:row>8</xdr:row>
      <xdr:rowOff>106370</xdr:rowOff>
    </xdr:to>
    <xdr:sp macro="" textlink="">
      <xdr:nvSpPr>
        <xdr:cNvPr id="16" name="Прямоугольник: скругленные углы 15">
          <a:extLst>
            <a:ext uri="{FF2B5EF4-FFF2-40B4-BE49-F238E27FC236}">
              <a16:creationId xmlns:a16="http://schemas.microsoft.com/office/drawing/2014/main" id="{1EAACC81-3BD9-42E9-8A34-25B854C393BB}"/>
            </a:ext>
          </a:extLst>
        </xdr:cNvPr>
        <xdr:cNvSpPr/>
      </xdr:nvSpPr>
      <xdr:spPr>
        <a:xfrm>
          <a:off x="1734583" y="1868495"/>
          <a:ext cx="935629" cy="313668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596469</xdr:colOff>
      <xdr:row>6</xdr:row>
      <xdr:rowOff>126875</xdr:rowOff>
    </xdr:from>
    <xdr:to>
      <xdr:col>3</xdr:col>
      <xdr:colOff>1532098</xdr:colOff>
      <xdr:row>8</xdr:row>
      <xdr:rowOff>104513</xdr:rowOff>
    </xdr:to>
    <xdr:sp macro="" textlink="">
      <xdr:nvSpPr>
        <xdr:cNvPr id="17" name="Прямоугольник: скругленные углы 16">
          <a:extLst>
            <a:ext uri="{FF2B5EF4-FFF2-40B4-BE49-F238E27FC236}">
              <a16:creationId xmlns:a16="http://schemas.microsoft.com/office/drawing/2014/main" id="{29AFACF2-DAAE-4140-A327-58447EEB1237}"/>
            </a:ext>
          </a:extLst>
        </xdr:cNvPr>
        <xdr:cNvSpPr/>
      </xdr:nvSpPr>
      <xdr:spPr>
        <a:xfrm>
          <a:off x="2836486" y="1867651"/>
          <a:ext cx="935629" cy="312655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820018</xdr:colOff>
      <xdr:row>2</xdr:row>
      <xdr:rowOff>40821</xdr:rowOff>
    </xdr:from>
    <xdr:to>
      <xdr:col>9</xdr:col>
      <xdr:colOff>693964</xdr:colOff>
      <xdr:row>8</xdr:row>
      <xdr:rowOff>183697</xdr:rowOff>
    </xdr:to>
    <xdr:pic>
      <xdr:nvPicPr>
        <xdr:cNvPr id="16" name="Изображение 2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/>
      </xdr:nvPicPr>
      <xdr:blipFill>
        <a:blip xmlns:r="http://schemas.openxmlformats.org/officeDocument/2006/relationships" r:embed="rId1"/>
        <a:srcRect l="16787" t="13001" r="43089" b="6285"/>
        <a:stretch/>
      </xdr:blipFill>
      <xdr:spPr>
        <a:xfrm>
          <a:off x="8569286" y="707571"/>
          <a:ext cx="1302696" cy="15512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1153393</xdr:colOff>
      <xdr:row>1</xdr:row>
      <xdr:rowOff>49175</xdr:rowOff>
    </xdr:from>
    <xdr:to>
      <xdr:col>11</xdr:col>
      <xdr:colOff>112482</xdr:colOff>
      <xdr:row>1</xdr:row>
      <xdr:rowOff>474201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94F9BDB-858E-4665-8DA3-99B462BA88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6526" t="20427" r="6350" b="21700"/>
        <a:stretch/>
      </xdr:blipFill>
      <xdr:spPr>
        <a:xfrm>
          <a:off x="8902661" y="192050"/>
          <a:ext cx="1925446" cy="425026"/>
        </a:xfrm>
        <a:prstGeom prst="rect">
          <a:avLst/>
        </a:prstGeom>
      </xdr:spPr>
    </xdr:pic>
    <xdr:clientData/>
  </xdr:twoCellAnchor>
  <xdr:twoCellAnchor>
    <xdr:from>
      <xdr:col>1</xdr:col>
      <xdr:colOff>476250</xdr:colOff>
      <xdr:row>7</xdr:row>
      <xdr:rowOff>33732</xdr:rowOff>
    </xdr:from>
    <xdr:to>
      <xdr:col>2</xdr:col>
      <xdr:colOff>373965</xdr:colOff>
      <xdr:row>8</xdr:row>
      <xdr:rowOff>102518</xdr:rowOff>
    </xdr:to>
    <xdr:sp macro="" textlink="">
      <xdr:nvSpPr>
        <xdr:cNvPr id="6" name="TextBox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E47008D-586F-45E8-BD28-02194193D2F4}"/>
            </a:ext>
          </a:extLst>
        </xdr:cNvPr>
        <xdr:cNvSpPr txBox="1"/>
      </xdr:nvSpPr>
      <xdr:spPr>
        <a:xfrm>
          <a:off x="625929" y="1918321"/>
          <a:ext cx="938661" cy="259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100">
              <a:solidFill>
                <a:srgbClr val="0000FF"/>
              </a:solidFill>
            </a:rPr>
            <a:t>Содержание</a:t>
          </a:r>
        </a:p>
      </xdr:txBody>
    </xdr:sp>
    <xdr:clientData/>
  </xdr:twoCellAnchor>
  <xdr:twoCellAnchor>
    <xdr:from>
      <xdr:col>2</xdr:col>
      <xdr:colOff>578320</xdr:colOff>
      <xdr:row>7</xdr:row>
      <xdr:rowOff>35331</xdr:rowOff>
    </xdr:from>
    <xdr:to>
      <xdr:col>3</xdr:col>
      <xdr:colOff>469986</xdr:colOff>
      <xdr:row>8</xdr:row>
      <xdr:rowOff>105348</xdr:rowOff>
    </xdr:to>
    <xdr:sp macro="" textlink="">
      <xdr:nvSpPr>
        <xdr:cNvPr id="7" name="TextBox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57AEC53-D8B9-472A-832B-33CFEF8FC4D1}"/>
            </a:ext>
          </a:extLst>
        </xdr:cNvPr>
        <xdr:cNvSpPr txBox="1"/>
      </xdr:nvSpPr>
      <xdr:spPr>
        <a:xfrm>
          <a:off x="1768945" y="1919920"/>
          <a:ext cx="850970" cy="2605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Каталог</a:t>
          </a:r>
        </a:p>
      </xdr:txBody>
    </xdr:sp>
    <xdr:clientData/>
  </xdr:twoCellAnchor>
  <xdr:twoCellAnchor>
    <xdr:from>
      <xdr:col>3</xdr:col>
      <xdr:colOff>696369</xdr:colOff>
      <xdr:row>7</xdr:row>
      <xdr:rowOff>40590</xdr:rowOff>
    </xdr:from>
    <xdr:to>
      <xdr:col>3</xdr:col>
      <xdr:colOff>1608218</xdr:colOff>
      <xdr:row>8</xdr:row>
      <xdr:rowOff>104602</xdr:rowOff>
    </xdr:to>
    <xdr:sp macro="" textlink="">
      <xdr:nvSpPr>
        <xdr:cNvPr id="8" name="TextBox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87E6801-633B-4A08-B7C1-4F8B0E3A7B44}"/>
            </a:ext>
          </a:extLst>
        </xdr:cNvPr>
        <xdr:cNvSpPr txBox="1"/>
      </xdr:nvSpPr>
      <xdr:spPr>
        <a:xfrm>
          <a:off x="2846298" y="1925179"/>
          <a:ext cx="911849" cy="2545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Эл.</a:t>
          </a:r>
          <a:r>
            <a:rPr lang="ru-RU" sz="1100" baseline="0">
              <a:solidFill>
                <a:srgbClr val="0000FF"/>
              </a:solidFill>
            </a:rPr>
            <a:t> магазин</a:t>
          </a:r>
          <a:endParaRPr lang="ru-RU" sz="1100">
            <a:solidFill>
              <a:srgbClr val="0000FF"/>
            </a:solidFill>
          </a:endParaRPr>
        </a:p>
      </xdr:txBody>
    </xdr:sp>
    <xdr:clientData/>
  </xdr:twoCellAnchor>
  <xdr:twoCellAnchor>
    <xdr:from>
      <xdr:col>1</xdr:col>
      <xdr:colOff>481824</xdr:colOff>
      <xdr:row>6</xdr:row>
      <xdr:rowOff>136072</xdr:rowOff>
    </xdr:from>
    <xdr:to>
      <xdr:col>2</xdr:col>
      <xdr:colOff>374176</xdr:colOff>
      <xdr:row>8</xdr:row>
      <xdr:rowOff>120028</xdr:rowOff>
    </xdr:to>
    <xdr:sp macro="" textlink="">
      <xdr:nvSpPr>
        <xdr:cNvPr id="9" name="Прямоугольник: скругленные углы 8">
          <a:extLst>
            <a:ext uri="{FF2B5EF4-FFF2-40B4-BE49-F238E27FC236}">
              <a16:creationId xmlns:a16="http://schemas.microsoft.com/office/drawing/2014/main" id="{EB171CC0-A04E-4155-8EC4-319737C3A1C2}"/>
            </a:ext>
          </a:extLst>
        </xdr:cNvPr>
        <xdr:cNvSpPr/>
      </xdr:nvSpPr>
      <xdr:spPr>
        <a:xfrm>
          <a:off x="631503" y="1877786"/>
          <a:ext cx="933298" cy="317331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526129</xdr:colOff>
      <xdr:row>7</xdr:row>
      <xdr:rowOff>2675</xdr:rowOff>
    </xdr:from>
    <xdr:to>
      <xdr:col>3</xdr:col>
      <xdr:colOff>502454</xdr:colOff>
      <xdr:row>8</xdr:row>
      <xdr:rowOff>125843</xdr:rowOff>
    </xdr:to>
    <xdr:sp macro="" textlink="">
      <xdr:nvSpPr>
        <xdr:cNvPr id="10" name="Прямоугольник: скругленные углы 9">
          <a:extLst>
            <a:ext uri="{FF2B5EF4-FFF2-40B4-BE49-F238E27FC236}">
              <a16:creationId xmlns:a16="http://schemas.microsoft.com/office/drawing/2014/main" id="{9470EED3-C062-4C96-A912-634E3FE3C422}"/>
            </a:ext>
          </a:extLst>
        </xdr:cNvPr>
        <xdr:cNvSpPr/>
      </xdr:nvSpPr>
      <xdr:spPr>
        <a:xfrm>
          <a:off x="1716754" y="1887264"/>
          <a:ext cx="935629" cy="313668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668728</xdr:colOff>
      <xdr:row>7</xdr:row>
      <xdr:rowOff>1831</xdr:rowOff>
    </xdr:from>
    <xdr:to>
      <xdr:col>3</xdr:col>
      <xdr:colOff>1604357</xdr:colOff>
      <xdr:row>8</xdr:row>
      <xdr:rowOff>123986</xdr:rowOff>
    </xdr:to>
    <xdr:sp macro="" textlink="">
      <xdr:nvSpPr>
        <xdr:cNvPr id="11" name="Прямоугольник: скругленные углы 10">
          <a:extLst>
            <a:ext uri="{FF2B5EF4-FFF2-40B4-BE49-F238E27FC236}">
              <a16:creationId xmlns:a16="http://schemas.microsoft.com/office/drawing/2014/main" id="{BEDDDD57-1829-4374-A2CC-E0906DDC2137}"/>
            </a:ext>
          </a:extLst>
        </xdr:cNvPr>
        <xdr:cNvSpPr/>
      </xdr:nvSpPr>
      <xdr:spPr>
        <a:xfrm>
          <a:off x="2818657" y="1886420"/>
          <a:ext cx="935629" cy="312655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338910</xdr:colOff>
      <xdr:row>6</xdr:row>
      <xdr:rowOff>27395</xdr:rowOff>
    </xdr:from>
    <xdr:to>
      <xdr:col>7</xdr:col>
      <xdr:colOff>546355</xdr:colOff>
      <xdr:row>9</xdr:row>
      <xdr:rowOff>32584</xdr:rowOff>
    </xdr:to>
    <xdr:pic>
      <xdr:nvPicPr>
        <xdr:cNvPr id="18" name="Изображение 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PicPr/>
      </xdr:nvPicPr>
      <xdr:blipFill>
        <a:blip xmlns:r="http://schemas.openxmlformats.org/officeDocument/2006/relationships" r:embed="rId1"/>
        <a:srcRect l="6339" t="29634" r="32427" b="21347"/>
        <a:stretch/>
      </xdr:blipFill>
      <xdr:spPr>
        <a:xfrm>
          <a:off x="7270179" y="1653972"/>
          <a:ext cx="1196580" cy="518074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7</xdr:col>
      <xdr:colOff>878412</xdr:colOff>
      <xdr:row>2</xdr:row>
      <xdr:rowOff>331941</xdr:rowOff>
    </xdr:from>
    <xdr:to>
      <xdr:col>8</xdr:col>
      <xdr:colOff>131885</xdr:colOff>
      <xdr:row>8</xdr:row>
      <xdr:rowOff>139211</xdr:rowOff>
    </xdr:to>
    <xdr:pic>
      <xdr:nvPicPr>
        <xdr:cNvPr id="19" name="Изображение 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PicPr/>
      </xdr:nvPicPr>
      <xdr:blipFill>
        <a:blip xmlns:r="http://schemas.openxmlformats.org/officeDocument/2006/relationships" r:embed="rId2"/>
        <a:srcRect l="28748" t="13743" r="54533" b="5753"/>
        <a:stretch/>
      </xdr:blipFill>
      <xdr:spPr>
        <a:xfrm>
          <a:off x="8798816" y="1006018"/>
          <a:ext cx="455088" cy="1082155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9</xdr:col>
      <xdr:colOff>121516</xdr:colOff>
      <xdr:row>2</xdr:row>
      <xdr:rowOff>98755</xdr:rowOff>
    </xdr:from>
    <xdr:to>
      <xdr:col>9</xdr:col>
      <xdr:colOff>718038</xdr:colOff>
      <xdr:row>9</xdr:row>
      <xdr:rowOff>65942</xdr:rowOff>
    </xdr:to>
    <xdr:pic>
      <xdr:nvPicPr>
        <xdr:cNvPr id="20" name="Изображение 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PicPr/>
      </xdr:nvPicPr>
      <xdr:blipFill>
        <a:blip xmlns:r="http://schemas.openxmlformats.org/officeDocument/2006/relationships" r:embed="rId3"/>
        <a:srcRect l="28400" t="14261" r="54776" b="7237"/>
        <a:stretch/>
      </xdr:blipFill>
      <xdr:spPr>
        <a:xfrm>
          <a:off x="10064151" y="772832"/>
          <a:ext cx="596522" cy="1432572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8</xdr:col>
      <xdr:colOff>341816</xdr:colOff>
      <xdr:row>2</xdr:row>
      <xdr:rowOff>114683</xdr:rowOff>
    </xdr:from>
    <xdr:to>
      <xdr:col>9</xdr:col>
      <xdr:colOff>14653</xdr:colOff>
      <xdr:row>9</xdr:row>
      <xdr:rowOff>36635</xdr:rowOff>
    </xdr:to>
    <xdr:pic>
      <xdr:nvPicPr>
        <xdr:cNvPr id="21" name="Изображение 1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PicPr/>
      </xdr:nvPicPr>
      <xdr:blipFill>
        <a:blip xmlns:r="http://schemas.openxmlformats.org/officeDocument/2006/relationships" r:embed="rId4"/>
        <a:srcRect l="31325" t="27843" r="57638" b="19626"/>
        <a:stretch/>
      </xdr:blipFill>
      <xdr:spPr>
        <a:xfrm>
          <a:off x="9463835" y="788760"/>
          <a:ext cx="493453" cy="1387337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575944</xdr:colOff>
      <xdr:row>1</xdr:row>
      <xdr:rowOff>28801</xdr:rowOff>
    </xdr:from>
    <xdr:to>
      <xdr:col>11</xdr:col>
      <xdr:colOff>140551</xdr:colOff>
      <xdr:row>1</xdr:row>
      <xdr:rowOff>453827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1013E18A-05D4-4F90-9931-91141CED77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rcRect l="6526" t="20427" r="6350" b="21700"/>
        <a:stretch/>
      </xdr:blipFill>
      <xdr:spPr>
        <a:xfrm>
          <a:off x="9760765" y="171676"/>
          <a:ext cx="1925446" cy="425026"/>
        </a:xfrm>
        <a:prstGeom prst="rect">
          <a:avLst/>
        </a:prstGeom>
      </xdr:spPr>
    </xdr:pic>
    <xdr:clientData/>
  </xdr:twoCellAnchor>
  <xdr:twoCellAnchor editAs="oneCell">
    <xdr:from>
      <xdr:col>10</xdr:col>
      <xdr:colOff>90681</xdr:colOff>
      <xdr:row>1</xdr:row>
      <xdr:rowOff>512885</xdr:rowOff>
    </xdr:from>
    <xdr:to>
      <xdr:col>10</xdr:col>
      <xdr:colOff>703385</xdr:colOff>
      <xdr:row>9</xdr:row>
      <xdr:rowOff>88643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FC604E57-4111-459D-910B-346EB03DE9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grayscl/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7175" t="2089" r="26429" b="8565"/>
        <a:stretch/>
      </xdr:blipFill>
      <xdr:spPr>
        <a:xfrm>
          <a:off x="10824623" y="659423"/>
          <a:ext cx="612704" cy="1568682"/>
        </a:xfrm>
        <a:prstGeom prst="rect">
          <a:avLst/>
        </a:prstGeom>
      </xdr:spPr>
    </xdr:pic>
    <xdr:clientData/>
  </xdr:twoCellAnchor>
  <xdr:twoCellAnchor editAs="oneCell">
    <xdr:from>
      <xdr:col>2</xdr:col>
      <xdr:colOff>397565</xdr:colOff>
      <xdr:row>35</xdr:row>
      <xdr:rowOff>414131</xdr:rowOff>
    </xdr:from>
    <xdr:to>
      <xdr:col>4</xdr:col>
      <xdr:colOff>195687</xdr:colOff>
      <xdr:row>35</xdr:row>
      <xdr:rowOff>1432890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12CE7790-792D-4D8B-8FD2-23BCFA4B41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t="28540" b="19999"/>
        <a:stretch/>
      </xdr:blipFill>
      <xdr:spPr>
        <a:xfrm>
          <a:off x="1639956" y="10850218"/>
          <a:ext cx="2680470" cy="1018759"/>
        </a:xfrm>
        <a:prstGeom prst="rect">
          <a:avLst/>
        </a:prstGeom>
      </xdr:spPr>
    </xdr:pic>
    <xdr:clientData/>
  </xdr:twoCellAnchor>
  <xdr:twoCellAnchor editAs="oneCell">
    <xdr:from>
      <xdr:col>8</xdr:col>
      <xdr:colOff>389284</xdr:colOff>
      <xdr:row>34</xdr:row>
      <xdr:rowOff>32532</xdr:rowOff>
    </xdr:from>
    <xdr:to>
      <xdr:col>10</xdr:col>
      <xdr:colOff>583924</xdr:colOff>
      <xdr:row>35</xdr:row>
      <xdr:rowOff>1787778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D5C1966A-0221-4E24-85F7-953C844E83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111" t="4378" r="9976" b="4589"/>
        <a:stretch/>
      </xdr:blipFill>
      <xdr:spPr>
        <a:xfrm>
          <a:off x="9301371" y="10112467"/>
          <a:ext cx="1805608" cy="2111398"/>
        </a:xfrm>
        <a:prstGeom prst="rect">
          <a:avLst/>
        </a:prstGeom>
      </xdr:spPr>
    </xdr:pic>
    <xdr:clientData/>
  </xdr:twoCellAnchor>
  <xdr:twoCellAnchor editAs="oneCell">
    <xdr:from>
      <xdr:col>5</xdr:col>
      <xdr:colOff>1450733</xdr:colOff>
      <xdr:row>34</xdr:row>
      <xdr:rowOff>43962</xdr:rowOff>
    </xdr:from>
    <xdr:to>
      <xdr:col>6</xdr:col>
      <xdr:colOff>923194</xdr:colOff>
      <xdr:row>35</xdr:row>
      <xdr:rowOff>1802422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58477AD2-0F79-4F59-8372-B9EEDD2993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t="-1" b="2244"/>
        <a:stretch/>
      </xdr:blipFill>
      <xdr:spPr>
        <a:xfrm>
          <a:off x="6836021" y="10067193"/>
          <a:ext cx="1018442" cy="2110152"/>
        </a:xfrm>
        <a:prstGeom prst="rect">
          <a:avLst/>
        </a:prstGeom>
      </xdr:spPr>
    </xdr:pic>
    <xdr:clientData/>
  </xdr:twoCellAnchor>
  <xdr:twoCellAnchor>
    <xdr:from>
      <xdr:col>1</xdr:col>
      <xdr:colOff>505558</xdr:colOff>
      <xdr:row>7</xdr:row>
      <xdr:rowOff>33207</xdr:rowOff>
    </xdr:from>
    <xdr:to>
      <xdr:col>2</xdr:col>
      <xdr:colOff>337853</xdr:colOff>
      <xdr:row>8</xdr:row>
      <xdr:rowOff>101993</xdr:rowOff>
    </xdr:to>
    <xdr:sp macro="" textlink="">
      <xdr:nvSpPr>
        <xdr:cNvPr id="14" name="TextBox 13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7DB8077D-27C3-4691-B2C7-895132FA93ED}"/>
            </a:ext>
          </a:extLst>
        </xdr:cNvPr>
        <xdr:cNvSpPr txBox="1"/>
      </xdr:nvSpPr>
      <xdr:spPr>
        <a:xfrm>
          <a:off x="652096" y="1791669"/>
          <a:ext cx="938661" cy="259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100">
              <a:solidFill>
                <a:srgbClr val="0000FF"/>
              </a:solidFill>
            </a:rPr>
            <a:t>Содержание</a:t>
          </a:r>
        </a:p>
      </xdr:txBody>
    </xdr:sp>
    <xdr:clientData/>
  </xdr:twoCellAnchor>
  <xdr:twoCellAnchor>
    <xdr:from>
      <xdr:col>2</xdr:col>
      <xdr:colOff>542208</xdr:colOff>
      <xdr:row>7</xdr:row>
      <xdr:rowOff>34806</xdr:rowOff>
    </xdr:from>
    <xdr:to>
      <xdr:col>3</xdr:col>
      <xdr:colOff>213544</xdr:colOff>
      <xdr:row>8</xdr:row>
      <xdr:rowOff>104823</xdr:rowOff>
    </xdr:to>
    <xdr:sp macro="" textlink="">
      <xdr:nvSpPr>
        <xdr:cNvPr id="15" name="TextBox 1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B969A1F7-2E4F-49DD-966B-AB1A7317C555}"/>
            </a:ext>
          </a:extLst>
        </xdr:cNvPr>
        <xdr:cNvSpPr txBox="1"/>
      </xdr:nvSpPr>
      <xdr:spPr>
        <a:xfrm>
          <a:off x="1795112" y="1793268"/>
          <a:ext cx="850970" cy="2605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Каталог</a:t>
          </a:r>
        </a:p>
      </xdr:txBody>
    </xdr:sp>
    <xdr:clientData/>
  </xdr:twoCellAnchor>
  <xdr:twoCellAnchor>
    <xdr:from>
      <xdr:col>3</xdr:col>
      <xdr:colOff>439927</xdr:colOff>
      <xdr:row>7</xdr:row>
      <xdr:rowOff>40065</xdr:rowOff>
    </xdr:from>
    <xdr:to>
      <xdr:col>3</xdr:col>
      <xdr:colOff>1351776</xdr:colOff>
      <xdr:row>8</xdr:row>
      <xdr:rowOff>104077</xdr:rowOff>
    </xdr:to>
    <xdr:sp macro="" textlink="">
      <xdr:nvSpPr>
        <xdr:cNvPr id="16" name="TextBox 1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4CF3493F-70AE-45BF-B83B-FBBD83F278BE}"/>
            </a:ext>
          </a:extLst>
        </xdr:cNvPr>
        <xdr:cNvSpPr txBox="1"/>
      </xdr:nvSpPr>
      <xdr:spPr>
        <a:xfrm>
          <a:off x="2872465" y="1798527"/>
          <a:ext cx="911849" cy="2545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Эл.</a:t>
          </a:r>
          <a:r>
            <a:rPr lang="ru-RU" sz="1100" baseline="0">
              <a:solidFill>
                <a:srgbClr val="0000FF"/>
              </a:solidFill>
            </a:rPr>
            <a:t> магазин</a:t>
          </a:r>
          <a:endParaRPr lang="ru-RU" sz="1100">
            <a:solidFill>
              <a:srgbClr val="0000FF"/>
            </a:solidFill>
          </a:endParaRPr>
        </a:p>
      </xdr:txBody>
    </xdr:sp>
    <xdr:clientData/>
  </xdr:twoCellAnchor>
  <xdr:twoCellAnchor>
    <xdr:from>
      <xdr:col>1</xdr:col>
      <xdr:colOff>511132</xdr:colOff>
      <xdr:row>6</xdr:row>
      <xdr:rowOff>124557</xdr:rowOff>
    </xdr:from>
    <xdr:to>
      <xdr:col>2</xdr:col>
      <xdr:colOff>338064</xdr:colOff>
      <xdr:row>8</xdr:row>
      <xdr:rowOff>119503</xdr:rowOff>
    </xdr:to>
    <xdr:sp macro="" textlink="">
      <xdr:nvSpPr>
        <xdr:cNvPr id="17" name="Прямоугольник: скругленные углы 16">
          <a:extLst>
            <a:ext uri="{FF2B5EF4-FFF2-40B4-BE49-F238E27FC236}">
              <a16:creationId xmlns:a16="http://schemas.microsoft.com/office/drawing/2014/main" id="{1630154D-1D42-45EF-B2E4-981E757B4C3D}"/>
            </a:ext>
          </a:extLst>
        </xdr:cNvPr>
        <xdr:cNvSpPr/>
      </xdr:nvSpPr>
      <xdr:spPr>
        <a:xfrm>
          <a:off x="657670" y="1751134"/>
          <a:ext cx="933298" cy="317331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490017</xdr:colOff>
      <xdr:row>7</xdr:row>
      <xdr:rowOff>2150</xdr:rowOff>
    </xdr:from>
    <xdr:to>
      <xdr:col>3</xdr:col>
      <xdr:colOff>246012</xdr:colOff>
      <xdr:row>8</xdr:row>
      <xdr:rowOff>125318</xdr:rowOff>
    </xdr:to>
    <xdr:sp macro="" textlink="">
      <xdr:nvSpPr>
        <xdr:cNvPr id="22" name="Прямоугольник: скругленные углы 21">
          <a:extLst>
            <a:ext uri="{FF2B5EF4-FFF2-40B4-BE49-F238E27FC236}">
              <a16:creationId xmlns:a16="http://schemas.microsoft.com/office/drawing/2014/main" id="{62079851-6C94-4FD3-9FFB-A17967AD547A}"/>
            </a:ext>
          </a:extLst>
        </xdr:cNvPr>
        <xdr:cNvSpPr/>
      </xdr:nvSpPr>
      <xdr:spPr>
        <a:xfrm>
          <a:off x="1742921" y="1760612"/>
          <a:ext cx="935629" cy="313668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412286</xdr:colOff>
      <xdr:row>7</xdr:row>
      <xdr:rowOff>1306</xdr:rowOff>
    </xdr:from>
    <xdr:to>
      <xdr:col>3</xdr:col>
      <xdr:colOff>1347915</xdr:colOff>
      <xdr:row>8</xdr:row>
      <xdr:rowOff>123461</xdr:rowOff>
    </xdr:to>
    <xdr:sp macro="" textlink="">
      <xdr:nvSpPr>
        <xdr:cNvPr id="23" name="Прямоугольник: скругленные углы 22">
          <a:extLst>
            <a:ext uri="{FF2B5EF4-FFF2-40B4-BE49-F238E27FC236}">
              <a16:creationId xmlns:a16="http://schemas.microsoft.com/office/drawing/2014/main" id="{52ED774F-D0F7-4509-B6DA-222330FE516A}"/>
            </a:ext>
          </a:extLst>
        </xdr:cNvPr>
        <xdr:cNvSpPr/>
      </xdr:nvSpPr>
      <xdr:spPr>
        <a:xfrm>
          <a:off x="2844824" y="1759768"/>
          <a:ext cx="935629" cy="312655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380905</xdr:colOff>
      <xdr:row>2</xdr:row>
      <xdr:rowOff>21583</xdr:rowOff>
    </xdr:from>
    <xdr:to>
      <xdr:col>8</xdr:col>
      <xdr:colOff>1048452</xdr:colOff>
      <xdr:row>8</xdr:row>
      <xdr:rowOff>135132</xdr:rowOff>
    </xdr:to>
    <xdr:pic>
      <xdr:nvPicPr>
        <xdr:cNvPr id="22" name="Рисунок 1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PicPr/>
      </xdr:nvPicPr>
      <xdr:blipFill>
        <a:blip xmlns:r="http://schemas.openxmlformats.org/officeDocument/2006/relationships" r:embed="rId1"/>
        <a:srcRect l="29055" t="33786" r="58061" b="12289"/>
        <a:stretch/>
      </xdr:blipFill>
      <xdr:spPr>
        <a:xfrm flipH="1">
          <a:off x="7140371" y="698186"/>
          <a:ext cx="667547" cy="1407636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708885</xdr:colOff>
      <xdr:row>1</xdr:row>
      <xdr:rowOff>61466</xdr:rowOff>
    </xdr:from>
    <xdr:to>
      <xdr:col>12</xdr:col>
      <xdr:colOff>197948</xdr:colOff>
      <xdr:row>1</xdr:row>
      <xdr:rowOff>486492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ACDE421-448C-41F2-B4E9-4D051F9322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6526" t="20427" r="6350" b="21700"/>
        <a:stretch/>
      </xdr:blipFill>
      <xdr:spPr>
        <a:xfrm>
          <a:off x="8631057" y="205983"/>
          <a:ext cx="1932719" cy="425026"/>
        </a:xfrm>
        <a:prstGeom prst="rect">
          <a:avLst/>
        </a:prstGeom>
      </xdr:spPr>
    </xdr:pic>
    <xdr:clientData/>
  </xdr:twoCellAnchor>
  <xdr:twoCellAnchor>
    <xdr:from>
      <xdr:col>1</xdr:col>
      <xdr:colOff>440121</xdr:colOff>
      <xdr:row>7</xdr:row>
      <xdr:rowOff>33966</xdr:rowOff>
    </xdr:from>
    <xdr:to>
      <xdr:col>2</xdr:col>
      <xdr:colOff>327747</xdr:colOff>
      <xdr:row>8</xdr:row>
      <xdr:rowOff>102752</xdr:rowOff>
    </xdr:to>
    <xdr:sp macro="" textlink="">
      <xdr:nvSpPr>
        <xdr:cNvPr id="6" name="TextBox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EC317DF-1892-4EA3-9880-6CA2B9C7E56C}"/>
            </a:ext>
          </a:extLst>
        </xdr:cNvPr>
        <xdr:cNvSpPr txBox="1"/>
      </xdr:nvSpPr>
      <xdr:spPr>
        <a:xfrm>
          <a:off x="584638" y="1814156"/>
          <a:ext cx="938661" cy="259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100">
              <a:solidFill>
                <a:srgbClr val="0000FF"/>
              </a:solidFill>
            </a:rPr>
            <a:t>Содержание</a:t>
          </a:r>
        </a:p>
      </xdr:txBody>
    </xdr:sp>
    <xdr:clientData/>
  </xdr:twoCellAnchor>
  <xdr:twoCellAnchor>
    <xdr:from>
      <xdr:col>2</xdr:col>
      <xdr:colOff>532102</xdr:colOff>
      <xdr:row>7</xdr:row>
      <xdr:rowOff>35565</xdr:rowOff>
    </xdr:from>
    <xdr:to>
      <xdr:col>4</xdr:col>
      <xdr:colOff>299193</xdr:colOff>
      <xdr:row>8</xdr:row>
      <xdr:rowOff>105582</xdr:rowOff>
    </xdr:to>
    <xdr:sp macro="" textlink="">
      <xdr:nvSpPr>
        <xdr:cNvPr id="7" name="TextBox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143EFA4-F7AA-4D75-9FD3-08D0E49EF01F}"/>
            </a:ext>
          </a:extLst>
        </xdr:cNvPr>
        <xdr:cNvSpPr txBox="1"/>
      </xdr:nvSpPr>
      <xdr:spPr>
        <a:xfrm>
          <a:off x="1727654" y="1815755"/>
          <a:ext cx="850970" cy="2605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Каталог</a:t>
          </a:r>
        </a:p>
      </xdr:txBody>
    </xdr:sp>
    <xdr:clientData/>
  </xdr:twoCellAnchor>
  <xdr:twoCellAnchor>
    <xdr:from>
      <xdr:col>4</xdr:col>
      <xdr:colOff>525576</xdr:colOff>
      <xdr:row>7</xdr:row>
      <xdr:rowOff>40824</xdr:rowOff>
    </xdr:from>
    <xdr:to>
      <xdr:col>4</xdr:col>
      <xdr:colOff>1437425</xdr:colOff>
      <xdr:row>8</xdr:row>
      <xdr:rowOff>104836</xdr:rowOff>
    </xdr:to>
    <xdr:sp macro="" textlink="">
      <xdr:nvSpPr>
        <xdr:cNvPr id="8" name="TextBox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ABB5FB4-C671-45F9-9B9D-BB6CD7213237}"/>
            </a:ext>
          </a:extLst>
        </xdr:cNvPr>
        <xdr:cNvSpPr txBox="1"/>
      </xdr:nvSpPr>
      <xdr:spPr>
        <a:xfrm>
          <a:off x="2805007" y="1821014"/>
          <a:ext cx="911849" cy="2545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Эл.</a:t>
          </a:r>
          <a:r>
            <a:rPr lang="ru-RU" sz="1100" baseline="0">
              <a:solidFill>
                <a:srgbClr val="0000FF"/>
              </a:solidFill>
            </a:rPr>
            <a:t> магазин</a:t>
          </a:r>
          <a:endParaRPr lang="ru-RU" sz="1100">
            <a:solidFill>
              <a:srgbClr val="0000FF"/>
            </a:solidFill>
          </a:endParaRPr>
        </a:p>
      </xdr:txBody>
    </xdr:sp>
    <xdr:clientData/>
  </xdr:twoCellAnchor>
  <xdr:twoCellAnchor>
    <xdr:from>
      <xdr:col>1</xdr:col>
      <xdr:colOff>445695</xdr:colOff>
      <xdr:row>6</xdr:row>
      <xdr:rowOff>124811</xdr:rowOff>
    </xdr:from>
    <xdr:to>
      <xdr:col>2</xdr:col>
      <xdr:colOff>327958</xdr:colOff>
      <xdr:row>8</xdr:row>
      <xdr:rowOff>120262</xdr:rowOff>
    </xdr:to>
    <xdr:sp macro="" textlink="">
      <xdr:nvSpPr>
        <xdr:cNvPr id="9" name="Прямоугольник: скругленные углы 8">
          <a:extLst>
            <a:ext uri="{FF2B5EF4-FFF2-40B4-BE49-F238E27FC236}">
              <a16:creationId xmlns:a16="http://schemas.microsoft.com/office/drawing/2014/main" id="{8A6A19D3-D73E-4AA4-938E-498A41777A03}"/>
            </a:ext>
          </a:extLst>
        </xdr:cNvPr>
        <xdr:cNvSpPr/>
      </xdr:nvSpPr>
      <xdr:spPr>
        <a:xfrm>
          <a:off x="590212" y="1773621"/>
          <a:ext cx="933298" cy="317331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479911</xdr:colOff>
      <xdr:row>7</xdr:row>
      <xdr:rowOff>2909</xdr:rowOff>
    </xdr:from>
    <xdr:to>
      <xdr:col>4</xdr:col>
      <xdr:colOff>331661</xdr:colOff>
      <xdr:row>8</xdr:row>
      <xdr:rowOff>126077</xdr:rowOff>
    </xdr:to>
    <xdr:sp macro="" textlink="">
      <xdr:nvSpPr>
        <xdr:cNvPr id="10" name="Прямоугольник: скругленные углы 9">
          <a:extLst>
            <a:ext uri="{FF2B5EF4-FFF2-40B4-BE49-F238E27FC236}">
              <a16:creationId xmlns:a16="http://schemas.microsoft.com/office/drawing/2014/main" id="{CAEA4963-2C52-451A-8A72-860371D1C435}"/>
            </a:ext>
          </a:extLst>
        </xdr:cNvPr>
        <xdr:cNvSpPr/>
      </xdr:nvSpPr>
      <xdr:spPr>
        <a:xfrm>
          <a:off x="1675463" y="1783099"/>
          <a:ext cx="935629" cy="313668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4</xdr:col>
      <xdr:colOff>497935</xdr:colOff>
      <xdr:row>7</xdr:row>
      <xdr:rowOff>2065</xdr:rowOff>
    </xdr:from>
    <xdr:to>
      <xdr:col>4</xdr:col>
      <xdr:colOff>1433564</xdr:colOff>
      <xdr:row>8</xdr:row>
      <xdr:rowOff>124220</xdr:rowOff>
    </xdr:to>
    <xdr:sp macro="" textlink="">
      <xdr:nvSpPr>
        <xdr:cNvPr id="11" name="Прямоугольник: скругленные углы 10">
          <a:extLst>
            <a:ext uri="{FF2B5EF4-FFF2-40B4-BE49-F238E27FC236}">
              <a16:creationId xmlns:a16="http://schemas.microsoft.com/office/drawing/2014/main" id="{29740CC4-523E-47C7-AC34-D1D78FDC3502}"/>
            </a:ext>
          </a:extLst>
        </xdr:cNvPr>
        <xdr:cNvSpPr/>
      </xdr:nvSpPr>
      <xdr:spPr>
        <a:xfrm>
          <a:off x="2777366" y="1782255"/>
          <a:ext cx="935629" cy="312655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116847</xdr:colOff>
      <xdr:row>2</xdr:row>
      <xdr:rowOff>73268</xdr:rowOff>
    </xdr:from>
    <xdr:to>
      <xdr:col>10</xdr:col>
      <xdr:colOff>549520</xdr:colOff>
      <xdr:row>8</xdr:row>
      <xdr:rowOff>85134</xdr:rowOff>
    </xdr:to>
    <xdr:pic>
      <xdr:nvPicPr>
        <xdr:cNvPr id="2" name="Изображение 3">
          <a:extLst>
            <a:ext uri="{FF2B5EF4-FFF2-40B4-BE49-F238E27FC236}">
              <a16:creationId xmlns:a16="http://schemas.microsoft.com/office/drawing/2014/main" id="{DBBD811E-1E64-478B-AD4A-CBAB5FF31F56}"/>
            </a:ext>
          </a:extLst>
        </xdr:cNvPr>
        <xdr:cNvPicPr/>
      </xdr:nvPicPr>
      <xdr:blipFill>
        <a:blip xmlns:r="http://schemas.openxmlformats.org/officeDocument/2006/relationships" r:embed="rId1"/>
        <a:srcRect l="17752" t="12973" r="44079" b="5900"/>
        <a:stretch/>
      </xdr:blipFill>
      <xdr:spPr>
        <a:xfrm>
          <a:off x="9341443" y="740018"/>
          <a:ext cx="1172692" cy="1367347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902571</xdr:colOff>
      <xdr:row>2</xdr:row>
      <xdr:rowOff>153865</xdr:rowOff>
    </xdr:from>
    <xdr:to>
      <xdr:col>8</xdr:col>
      <xdr:colOff>774371</xdr:colOff>
      <xdr:row>7</xdr:row>
      <xdr:rowOff>187861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8744874-ADBD-46E4-9329-224211F61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1571" y="820615"/>
          <a:ext cx="1036781" cy="1198977"/>
        </a:xfrm>
        <a:prstGeom prst="rect">
          <a:avLst/>
        </a:prstGeom>
      </xdr:spPr>
    </xdr:pic>
    <xdr:clientData/>
  </xdr:twoCellAnchor>
  <xdr:twoCellAnchor editAs="oneCell">
    <xdr:from>
      <xdr:col>8</xdr:col>
      <xdr:colOff>563788</xdr:colOff>
      <xdr:row>1</xdr:row>
      <xdr:rowOff>36634</xdr:rowOff>
    </xdr:from>
    <xdr:to>
      <xdr:col>11</xdr:col>
      <xdr:colOff>137238</xdr:colOff>
      <xdr:row>1</xdr:row>
      <xdr:rowOff>461660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49B4FF1-07EF-49D1-B205-EE948E1E40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rcRect l="6526" t="20427" r="6350" b="21700"/>
        <a:stretch/>
      </xdr:blipFill>
      <xdr:spPr>
        <a:xfrm>
          <a:off x="8967769" y="168519"/>
          <a:ext cx="1932719" cy="425026"/>
        </a:xfrm>
        <a:prstGeom prst="rect">
          <a:avLst/>
        </a:prstGeom>
      </xdr:spPr>
    </xdr:pic>
    <xdr:clientData/>
  </xdr:twoCellAnchor>
  <xdr:twoCellAnchor editAs="oneCell">
    <xdr:from>
      <xdr:col>17</xdr:col>
      <xdr:colOff>131886</xdr:colOff>
      <xdr:row>2</xdr:row>
      <xdr:rowOff>123169</xdr:rowOff>
    </xdr:from>
    <xdr:to>
      <xdr:col>19</xdr:col>
      <xdr:colOff>412506</xdr:colOff>
      <xdr:row>7</xdr:row>
      <xdr:rowOff>167101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28B9F67C-61FA-48AB-ADF7-D390C29BBC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19150"/>
        <a:stretch/>
      </xdr:blipFill>
      <xdr:spPr>
        <a:xfrm>
          <a:off x="14514636" y="789919"/>
          <a:ext cx="1526197" cy="1208913"/>
        </a:xfrm>
        <a:prstGeom prst="rect">
          <a:avLst/>
        </a:prstGeom>
      </xdr:spPr>
    </xdr:pic>
    <xdr:clientData/>
  </xdr:twoCellAnchor>
  <xdr:twoCellAnchor editAs="oneCell">
    <xdr:from>
      <xdr:col>15</xdr:col>
      <xdr:colOff>1</xdr:colOff>
      <xdr:row>2</xdr:row>
      <xdr:rowOff>87924</xdr:rowOff>
    </xdr:from>
    <xdr:to>
      <xdr:col>16</xdr:col>
      <xdr:colOff>586155</xdr:colOff>
      <xdr:row>7</xdr:row>
      <xdr:rowOff>188303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F5B93819-CAAF-487D-AE5D-A1FC43FD0E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3275" t="4051" r="5487" b="4082"/>
        <a:stretch/>
      </xdr:blipFill>
      <xdr:spPr>
        <a:xfrm>
          <a:off x="12851424" y="754674"/>
          <a:ext cx="1377462" cy="126536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476250</xdr:colOff>
      <xdr:row>35</xdr:row>
      <xdr:rowOff>58616</xdr:rowOff>
    </xdr:from>
    <xdr:to>
      <xdr:col>3</xdr:col>
      <xdr:colOff>1011115</xdr:colOff>
      <xdr:row>35</xdr:row>
      <xdr:rowOff>2070718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1B2FB943-7685-49EF-9E67-9F66BA1517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2789" b="5976"/>
        <a:stretch/>
      </xdr:blipFill>
      <xdr:spPr>
        <a:xfrm>
          <a:off x="1531327" y="11774366"/>
          <a:ext cx="2623038" cy="2012102"/>
        </a:xfrm>
        <a:prstGeom prst="rect">
          <a:avLst/>
        </a:prstGeom>
      </xdr:spPr>
    </xdr:pic>
    <xdr:clientData/>
  </xdr:twoCellAnchor>
  <xdr:twoCellAnchor editAs="oneCell">
    <xdr:from>
      <xdr:col>7</xdr:col>
      <xdr:colOff>14654</xdr:colOff>
      <xdr:row>35</xdr:row>
      <xdr:rowOff>174947</xdr:rowOff>
    </xdr:from>
    <xdr:to>
      <xdr:col>9</xdr:col>
      <xdr:colOff>51289</xdr:colOff>
      <xdr:row>35</xdr:row>
      <xdr:rowOff>2069362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BC5F042D-247D-4601-A0CF-9AC21427D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253654" y="11890697"/>
          <a:ext cx="2022231" cy="1894415"/>
        </a:xfrm>
        <a:prstGeom prst="rect">
          <a:avLst/>
        </a:prstGeom>
      </xdr:spPr>
    </xdr:pic>
    <xdr:clientData/>
  </xdr:twoCellAnchor>
  <xdr:twoCellAnchor>
    <xdr:from>
      <xdr:col>1</xdr:col>
      <xdr:colOff>381001</xdr:colOff>
      <xdr:row>7</xdr:row>
      <xdr:rowOff>18555</xdr:rowOff>
    </xdr:from>
    <xdr:to>
      <xdr:col>2</xdr:col>
      <xdr:colOff>411123</xdr:colOff>
      <xdr:row>8</xdr:row>
      <xdr:rowOff>87341</xdr:rowOff>
    </xdr:to>
    <xdr:sp macro="" textlink="">
      <xdr:nvSpPr>
        <xdr:cNvPr id="11" name="TextBox 1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5EE92338-2901-46E4-8D71-EEC81ED705C7}"/>
            </a:ext>
          </a:extLst>
        </xdr:cNvPr>
        <xdr:cNvSpPr txBox="1"/>
      </xdr:nvSpPr>
      <xdr:spPr>
        <a:xfrm>
          <a:off x="527539" y="1850286"/>
          <a:ext cx="938661" cy="259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100">
              <a:solidFill>
                <a:srgbClr val="0000FF"/>
              </a:solidFill>
            </a:rPr>
            <a:t>Содержание</a:t>
          </a:r>
        </a:p>
      </xdr:txBody>
    </xdr:sp>
    <xdr:clientData/>
  </xdr:twoCellAnchor>
  <xdr:twoCellAnchor>
    <xdr:from>
      <xdr:col>2</xdr:col>
      <xdr:colOff>615478</xdr:colOff>
      <xdr:row>7</xdr:row>
      <xdr:rowOff>20154</xdr:rowOff>
    </xdr:from>
    <xdr:to>
      <xdr:col>2</xdr:col>
      <xdr:colOff>1466448</xdr:colOff>
      <xdr:row>8</xdr:row>
      <xdr:rowOff>90171</xdr:rowOff>
    </xdr:to>
    <xdr:sp macro="" textlink="">
      <xdr:nvSpPr>
        <xdr:cNvPr id="12" name="TextBox 1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E7065E9D-EC26-48C3-BD2D-850757A3F677}"/>
            </a:ext>
          </a:extLst>
        </xdr:cNvPr>
        <xdr:cNvSpPr txBox="1"/>
      </xdr:nvSpPr>
      <xdr:spPr>
        <a:xfrm>
          <a:off x="1670555" y="1851885"/>
          <a:ext cx="850970" cy="2605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Каталог</a:t>
          </a:r>
        </a:p>
      </xdr:txBody>
    </xdr:sp>
    <xdr:clientData/>
  </xdr:twoCellAnchor>
  <xdr:twoCellAnchor>
    <xdr:from>
      <xdr:col>2</xdr:col>
      <xdr:colOff>1692831</xdr:colOff>
      <xdr:row>7</xdr:row>
      <xdr:rowOff>25413</xdr:rowOff>
    </xdr:from>
    <xdr:to>
      <xdr:col>3</xdr:col>
      <xdr:colOff>516507</xdr:colOff>
      <xdr:row>8</xdr:row>
      <xdr:rowOff>89425</xdr:rowOff>
    </xdr:to>
    <xdr:sp macro="" textlink="">
      <xdr:nvSpPr>
        <xdr:cNvPr id="15" name="TextBox 1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1BC02EF-F660-4D09-9418-B279F0700FBC}"/>
            </a:ext>
          </a:extLst>
        </xdr:cNvPr>
        <xdr:cNvSpPr txBox="1"/>
      </xdr:nvSpPr>
      <xdr:spPr>
        <a:xfrm>
          <a:off x="2747908" y="1857144"/>
          <a:ext cx="911849" cy="2545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Эл.</a:t>
          </a:r>
          <a:r>
            <a:rPr lang="ru-RU" sz="1100" baseline="0">
              <a:solidFill>
                <a:srgbClr val="0000FF"/>
              </a:solidFill>
            </a:rPr>
            <a:t> магазин</a:t>
          </a:r>
          <a:endParaRPr lang="ru-RU" sz="1100">
            <a:solidFill>
              <a:srgbClr val="0000FF"/>
            </a:solidFill>
          </a:endParaRPr>
        </a:p>
      </xdr:txBody>
    </xdr:sp>
    <xdr:clientData/>
  </xdr:twoCellAnchor>
  <xdr:twoCellAnchor>
    <xdr:from>
      <xdr:col>1</xdr:col>
      <xdr:colOff>386575</xdr:colOff>
      <xdr:row>6</xdr:row>
      <xdr:rowOff>109905</xdr:rowOff>
    </xdr:from>
    <xdr:to>
      <xdr:col>2</xdr:col>
      <xdr:colOff>411334</xdr:colOff>
      <xdr:row>8</xdr:row>
      <xdr:rowOff>104851</xdr:rowOff>
    </xdr:to>
    <xdr:sp macro="" textlink="">
      <xdr:nvSpPr>
        <xdr:cNvPr id="16" name="Прямоугольник: скругленные углы 15">
          <a:extLst>
            <a:ext uri="{FF2B5EF4-FFF2-40B4-BE49-F238E27FC236}">
              <a16:creationId xmlns:a16="http://schemas.microsoft.com/office/drawing/2014/main" id="{14D7E552-C632-4F37-86A3-EC4F3292BC8D}"/>
            </a:ext>
          </a:extLst>
        </xdr:cNvPr>
        <xdr:cNvSpPr/>
      </xdr:nvSpPr>
      <xdr:spPr>
        <a:xfrm>
          <a:off x="533113" y="1809751"/>
          <a:ext cx="933298" cy="317331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563287</xdr:colOff>
      <xdr:row>6</xdr:row>
      <xdr:rowOff>119383</xdr:rowOff>
    </xdr:from>
    <xdr:to>
      <xdr:col>2</xdr:col>
      <xdr:colOff>1498916</xdr:colOff>
      <xdr:row>8</xdr:row>
      <xdr:rowOff>110666</xdr:rowOff>
    </xdr:to>
    <xdr:sp macro="" textlink="">
      <xdr:nvSpPr>
        <xdr:cNvPr id="17" name="Прямоугольник: скругленные углы 16">
          <a:extLst>
            <a:ext uri="{FF2B5EF4-FFF2-40B4-BE49-F238E27FC236}">
              <a16:creationId xmlns:a16="http://schemas.microsoft.com/office/drawing/2014/main" id="{196EE79B-884A-4502-BED5-98BA19AE6CF2}"/>
            </a:ext>
          </a:extLst>
        </xdr:cNvPr>
        <xdr:cNvSpPr/>
      </xdr:nvSpPr>
      <xdr:spPr>
        <a:xfrm>
          <a:off x="1618364" y="1819229"/>
          <a:ext cx="935629" cy="313668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1665190</xdr:colOff>
      <xdr:row>6</xdr:row>
      <xdr:rowOff>118539</xdr:rowOff>
    </xdr:from>
    <xdr:to>
      <xdr:col>3</xdr:col>
      <xdr:colOff>512646</xdr:colOff>
      <xdr:row>8</xdr:row>
      <xdr:rowOff>108809</xdr:rowOff>
    </xdr:to>
    <xdr:sp macro="" textlink="">
      <xdr:nvSpPr>
        <xdr:cNvPr id="18" name="Прямоугольник: скругленные углы 17">
          <a:extLst>
            <a:ext uri="{FF2B5EF4-FFF2-40B4-BE49-F238E27FC236}">
              <a16:creationId xmlns:a16="http://schemas.microsoft.com/office/drawing/2014/main" id="{300BC634-D704-4CBC-A9F6-2F496283145D}"/>
            </a:ext>
          </a:extLst>
        </xdr:cNvPr>
        <xdr:cNvSpPr/>
      </xdr:nvSpPr>
      <xdr:spPr>
        <a:xfrm>
          <a:off x="2720267" y="1818385"/>
          <a:ext cx="935629" cy="312655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106135</xdr:colOff>
      <xdr:row>16</xdr:row>
      <xdr:rowOff>0</xdr:rowOff>
    </xdr:from>
    <xdr:to>
      <xdr:col>7</xdr:col>
      <xdr:colOff>839665</xdr:colOff>
      <xdr:row>28</xdr:row>
      <xdr:rowOff>68981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79BE254C-97A9-4838-BF44-CC0B9BA3B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45085" y="4638675"/>
          <a:ext cx="2646590" cy="2012080"/>
        </a:xfrm>
        <a:prstGeom prst="rect">
          <a:avLst/>
        </a:prstGeom>
      </xdr:spPr>
    </xdr:pic>
    <xdr:clientData/>
  </xdr:twoCellAnchor>
  <xdr:twoCellAnchor editAs="oneCell">
    <xdr:from>
      <xdr:col>0</xdr:col>
      <xdr:colOff>107673</xdr:colOff>
      <xdr:row>14</xdr:row>
      <xdr:rowOff>219871</xdr:rowOff>
    </xdr:from>
    <xdr:to>
      <xdr:col>4</xdr:col>
      <xdr:colOff>973348</xdr:colOff>
      <xdr:row>35</xdr:row>
      <xdr:rowOff>25401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6A308414-A55E-4041-9053-0DAA14B35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673" y="4145828"/>
          <a:ext cx="5698435" cy="3433311"/>
        </a:xfrm>
        <a:prstGeom prst="rect">
          <a:avLst/>
        </a:prstGeom>
      </xdr:spPr>
    </xdr:pic>
    <xdr:clientData/>
  </xdr:twoCellAnchor>
  <xdr:twoCellAnchor editAs="oneCell">
    <xdr:from>
      <xdr:col>7</xdr:col>
      <xdr:colOff>549519</xdr:colOff>
      <xdr:row>1</xdr:row>
      <xdr:rowOff>43961</xdr:rowOff>
    </xdr:from>
    <xdr:to>
      <xdr:col>10</xdr:col>
      <xdr:colOff>122968</xdr:colOff>
      <xdr:row>1</xdr:row>
      <xdr:rowOff>468987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5F9131C7-69BF-4276-8456-F13F8CCFCF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rcRect l="6526" t="20427" r="6350" b="21700"/>
        <a:stretch/>
      </xdr:blipFill>
      <xdr:spPr>
        <a:xfrm>
          <a:off x="9913327" y="190499"/>
          <a:ext cx="1932719" cy="425026"/>
        </a:xfrm>
        <a:prstGeom prst="rect">
          <a:avLst/>
        </a:prstGeom>
      </xdr:spPr>
    </xdr:pic>
    <xdr:clientData/>
  </xdr:twoCellAnchor>
  <xdr:twoCellAnchor editAs="oneCell">
    <xdr:from>
      <xdr:col>7</xdr:col>
      <xdr:colOff>293077</xdr:colOff>
      <xdr:row>2</xdr:row>
      <xdr:rowOff>26981</xdr:rowOff>
    </xdr:from>
    <xdr:to>
      <xdr:col>9</xdr:col>
      <xdr:colOff>747346</xdr:colOff>
      <xdr:row>8</xdr:row>
      <xdr:rowOff>37138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5A36593-7DC1-445F-A608-BED9AAD47B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5549" t="10476" r="2922" b="1489"/>
        <a:stretch/>
      </xdr:blipFill>
      <xdr:spPr>
        <a:xfrm>
          <a:off x="9656885" y="708385"/>
          <a:ext cx="2058866" cy="1848710"/>
        </a:xfrm>
        <a:prstGeom prst="rect">
          <a:avLst/>
        </a:prstGeom>
      </xdr:spPr>
    </xdr:pic>
    <xdr:clientData/>
  </xdr:twoCellAnchor>
  <xdr:twoCellAnchor>
    <xdr:from>
      <xdr:col>1</xdr:col>
      <xdr:colOff>453259</xdr:colOff>
      <xdr:row>7</xdr:row>
      <xdr:rowOff>14259</xdr:rowOff>
    </xdr:from>
    <xdr:to>
      <xdr:col>2</xdr:col>
      <xdr:colOff>340885</xdr:colOff>
      <xdr:row>8</xdr:row>
      <xdr:rowOff>83045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12BDE3A-7FD3-42F0-8B00-9CF425516753}"/>
            </a:ext>
          </a:extLst>
        </xdr:cNvPr>
        <xdr:cNvSpPr txBox="1"/>
      </xdr:nvSpPr>
      <xdr:spPr>
        <a:xfrm>
          <a:off x="597776" y="2339673"/>
          <a:ext cx="938661" cy="259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100">
              <a:solidFill>
                <a:srgbClr val="0000FF"/>
              </a:solidFill>
            </a:rPr>
            <a:t>Содержание</a:t>
          </a:r>
        </a:p>
      </xdr:txBody>
    </xdr:sp>
    <xdr:clientData/>
  </xdr:twoCellAnchor>
  <xdr:twoCellAnchor>
    <xdr:from>
      <xdr:col>2</xdr:col>
      <xdr:colOff>545240</xdr:colOff>
      <xdr:row>7</xdr:row>
      <xdr:rowOff>15858</xdr:rowOff>
    </xdr:from>
    <xdr:to>
      <xdr:col>2</xdr:col>
      <xdr:colOff>1396210</xdr:colOff>
      <xdr:row>8</xdr:row>
      <xdr:rowOff>85875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114D19D-3A66-4212-9E5C-9DBBC792AFA0}"/>
            </a:ext>
          </a:extLst>
        </xdr:cNvPr>
        <xdr:cNvSpPr txBox="1"/>
      </xdr:nvSpPr>
      <xdr:spPr>
        <a:xfrm>
          <a:off x="1740792" y="2341272"/>
          <a:ext cx="850970" cy="2605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Каталог</a:t>
          </a:r>
        </a:p>
      </xdr:txBody>
    </xdr:sp>
    <xdr:clientData/>
  </xdr:twoCellAnchor>
  <xdr:twoCellAnchor>
    <xdr:from>
      <xdr:col>2</xdr:col>
      <xdr:colOff>1622593</xdr:colOff>
      <xdr:row>7</xdr:row>
      <xdr:rowOff>21117</xdr:rowOff>
    </xdr:from>
    <xdr:to>
      <xdr:col>3</xdr:col>
      <xdr:colOff>484925</xdr:colOff>
      <xdr:row>8</xdr:row>
      <xdr:rowOff>85129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A7061D3F-5774-406F-907B-B7C899B3F048}"/>
            </a:ext>
          </a:extLst>
        </xdr:cNvPr>
        <xdr:cNvSpPr txBox="1"/>
      </xdr:nvSpPr>
      <xdr:spPr>
        <a:xfrm>
          <a:off x="2818145" y="2346531"/>
          <a:ext cx="911849" cy="2545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Эл.</a:t>
          </a:r>
          <a:r>
            <a:rPr lang="ru-RU" sz="1100" baseline="0">
              <a:solidFill>
                <a:srgbClr val="0000FF"/>
              </a:solidFill>
            </a:rPr>
            <a:t> магазин</a:t>
          </a:r>
          <a:endParaRPr lang="ru-RU" sz="1100">
            <a:solidFill>
              <a:srgbClr val="0000FF"/>
            </a:solidFill>
          </a:endParaRPr>
        </a:p>
      </xdr:txBody>
    </xdr:sp>
    <xdr:clientData/>
  </xdr:twoCellAnchor>
  <xdr:twoCellAnchor>
    <xdr:from>
      <xdr:col>1</xdr:col>
      <xdr:colOff>458833</xdr:colOff>
      <xdr:row>6</xdr:row>
      <xdr:rowOff>105104</xdr:rowOff>
    </xdr:from>
    <xdr:to>
      <xdr:col>2</xdr:col>
      <xdr:colOff>341096</xdr:colOff>
      <xdr:row>8</xdr:row>
      <xdr:rowOff>100555</xdr:rowOff>
    </xdr:to>
    <xdr:sp macro="" textlink="">
      <xdr:nvSpPr>
        <xdr:cNvPr id="12" name="Прямоугольник: скругленные углы 11">
          <a:extLst>
            <a:ext uri="{FF2B5EF4-FFF2-40B4-BE49-F238E27FC236}">
              <a16:creationId xmlns:a16="http://schemas.microsoft.com/office/drawing/2014/main" id="{F4D86898-D71E-4EB3-8B08-984AA0DA888F}"/>
            </a:ext>
          </a:extLst>
        </xdr:cNvPr>
        <xdr:cNvSpPr/>
      </xdr:nvSpPr>
      <xdr:spPr>
        <a:xfrm>
          <a:off x="603350" y="2299138"/>
          <a:ext cx="933298" cy="317331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493049</xdr:colOff>
      <xdr:row>6</xdr:row>
      <xdr:rowOff>114582</xdr:rowOff>
    </xdr:from>
    <xdr:to>
      <xdr:col>2</xdr:col>
      <xdr:colOff>1428678</xdr:colOff>
      <xdr:row>8</xdr:row>
      <xdr:rowOff>106370</xdr:rowOff>
    </xdr:to>
    <xdr:sp macro="" textlink="">
      <xdr:nvSpPr>
        <xdr:cNvPr id="13" name="Прямоугольник: скругленные углы 12">
          <a:extLst>
            <a:ext uri="{FF2B5EF4-FFF2-40B4-BE49-F238E27FC236}">
              <a16:creationId xmlns:a16="http://schemas.microsoft.com/office/drawing/2014/main" id="{23BC627C-0322-4B83-B484-12DAE17167B6}"/>
            </a:ext>
          </a:extLst>
        </xdr:cNvPr>
        <xdr:cNvSpPr/>
      </xdr:nvSpPr>
      <xdr:spPr>
        <a:xfrm>
          <a:off x="1688601" y="2308616"/>
          <a:ext cx="935629" cy="313668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1594952</xdr:colOff>
      <xdr:row>6</xdr:row>
      <xdr:rowOff>113738</xdr:rowOff>
    </xdr:from>
    <xdr:to>
      <xdr:col>3</xdr:col>
      <xdr:colOff>481064</xdr:colOff>
      <xdr:row>8</xdr:row>
      <xdr:rowOff>104513</xdr:rowOff>
    </xdr:to>
    <xdr:sp macro="" textlink="">
      <xdr:nvSpPr>
        <xdr:cNvPr id="14" name="Прямоугольник: скругленные углы 13">
          <a:extLst>
            <a:ext uri="{FF2B5EF4-FFF2-40B4-BE49-F238E27FC236}">
              <a16:creationId xmlns:a16="http://schemas.microsoft.com/office/drawing/2014/main" id="{A61A630F-1F01-472F-A0D2-A1089C4490FA}"/>
            </a:ext>
          </a:extLst>
        </xdr:cNvPr>
        <xdr:cNvSpPr/>
      </xdr:nvSpPr>
      <xdr:spPr>
        <a:xfrm>
          <a:off x="2790504" y="2307772"/>
          <a:ext cx="935629" cy="312655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499242</xdr:colOff>
      <xdr:row>1</xdr:row>
      <xdr:rowOff>83612</xdr:rowOff>
    </xdr:from>
    <xdr:to>
      <xdr:col>4</xdr:col>
      <xdr:colOff>632368</xdr:colOff>
      <xdr:row>2</xdr:row>
      <xdr:rowOff>106415</xdr:rowOff>
    </xdr:to>
    <xdr:sp macro="" textlink="">
      <xdr:nvSpPr>
        <xdr:cNvPr id="4" name="TextBox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16F67A-2F4D-4A77-8EB8-D33B647901C1}"/>
            </a:ext>
          </a:extLst>
        </xdr:cNvPr>
        <xdr:cNvSpPr txBox="1"/>
      </xdr:nvSpPr>
      <xdr:spPr>
        <a:xfrm>
          <a:off x="7521466" y="228129"/>
          <a:ext cx="934540" cy="259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100">
              <a:solidFill>
                <a:srgbClr val="0000FF"/>
              </a:solidFill>
            </a:rPr>
            <a:t>Содержание</a:t>
          </a:r>
        </a:p>
      </xdr:txBody>
    </xdr:sp>
    <xdr:clientData/>
  </xdr:twoCellAnchor>
  <xdr:twoCellAnchor>
    <xdr:from>
      <xdr:col>3</xdr:col>
      <xdr:colOff>504816</xdr:colOff>
      <xdr:row>1</xdr:row>
      <xdr:rowOff>39414</xdr:rowOff>
    </xdr:from>
    <xdr:to>
      <xdr:col>4</xdr:col>
      <xdr:colOff>632579</xdr:colOff>
      <xdr:row>2</xdr:row>
      <xdr:rowOff>123925</xdr:rowOff>
    </xdr:to>
    <xdr:sp macro="" textlink="">
      <xdr:nvSpPr>
        <xdr:cNvPr id="5" name="Прямоугольник: скругленные углы 4">
          <a:extLst>
            <a:ext uri="{FF2B5EF4-FFF2-40B4-BE49-F238E27FC236}">
              <a16:creationId xmlns:a16="http://schemas.microsoft.com/office/drawing/2014/main" id="{00798CDB-C3B2-49BF-9AAD-EF0D5E55BAB2}"/>
            </a:ext>
          </a:extLst>
        </xdr:cNvPr>
        <xdr:cNvSpPr/>
      </xdr:nvSpPr>
      <xdr:spPr>
        <a:xfrm>
          <a:off x="7527040" y="183931"/>
          <a:ext cx="929177" cy="320994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12284</xdr:colOff>
      <xdr:row>2</xdr:row>
      <xdr:rowOff>24848</xdr:rowOff>
    </xdr:from>
    <xdr:to>
      <xdr:col>11</xdr:col>
      <xdr:colOff>30082</xdr:colOff>
      <xdr:row>8</xdr:row>
      <xdr:rowOff>154490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E63EBCB-EE5B-4821-A36B-E6F0E5E055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416" t="5328" r="18605" b="4420"/>
        <a:stretch/>
      </xdr:blipFill>
      <xdr:spPr>
        <a:xfrm flipH="1">
          <a:off x="10141914" y="695739"/>
          <a:ext cx="771516" cy="1858159"/>
        </a:xfrm>
        <a:prstGeom prst="rect">
          <a:avLst/>
        </a:prstGeom>
      </xdr:spPr>
    </xdr:pic>
    <xdr:clientData/>
  </xdr:twoCellAnchor>
  <xdr:twoCellAnchor editAs="oneCell">
    <xdr:from>
      <xdr:col>8</xdr:col>
      <xdr:colOff>834258</xdr:colOff>
      <xdr:row>1</xdr:row>
      <xdr:rowOff>45982</xdr:rowOff>
    </xdr:from>
    <xdr:to>
      <xdr:col>11</xdr:col>
      <xdr:colOff>303615</xdr:colOff>
      <xdr:row>1</xdr:row>
      <xdr:rowOff>471008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20D0CC00-144F-45CC-951B-1CC2718845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6526" t="20427" r="6350" b="21700"/>
        <a:stretch/>
      </xdr:blipFill>
      <xdr:spPr>
        <a:xfrm>
          <a:off x="9255672" y="190499"/>
          <a:ext cx="1932719" cy="425026"/>
        </a:xfrm>
        <a:prstGeom prst="rect">
          <a:avLst/>
        </a:prstGeom>
      </xdr:spPr>
    </xdr:pic>
    <xdr:clientData/>
  </xdr:twoCellAnchor>
  <xdr:twoCellAnchor editAs="oneCell">
    <xdr:from>
      <xdr:col>13</xdr:col>
      <xdr:colOff>79485</xdr:colOff>
      <xdr:row>1</xdr:row>
      <xdr:rowOff>98534</xdr:rowOff>
    </xdr:from>
    <xdr:to>
      <xdr:col>14</xdr:col>
      <xdr:colOff>151744</xdr:colOff>
      <xdr:row>9</xdr:row>
      <xdr:rowOff>113372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7995DAF-34E1-47EC-BB79-230386A915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3820" t="2143" r="5944"/>
        <a:stretch/>
      </xdr:blipFill>
      <xdr:spPr>
        <a:xfrm>
          <a:off x="11985735" y="241409"/>
          <a:ext cx="1062859" cy="2475951"/>
        </a:xfrm>
        <a:prstGeom prst="rect">
          <a:avLst/>
        </a:prstGeom>
      </xdr:spPr>
    </xdr:pic>
    <xdr:clientData/>
  </xdr:twoCellAnchor>
  <xdr:twoCellAnchor editAs="oneCell">
    <xdr:from>
      <xdr:col>14</xdr:col>
      <xdr:colOff>3286126</xdr:colOff>
      <xdr:row>1</xdr:row>
      <xdr:rowOff>475416</xdr:rowOff>
    </xdr:from>
    <xdr:to>
      <xdr:col>16</xdr:col>
      <xdr:colOff>206119</xdr:colOff>
      <xdr:row>7</xdr:row>
      <xdr:rowOff>24912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AA6B8276-2A96-4659-B83F-4D44F9CA7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182976" y="618291"/>
          <a:ext cx="1549143" cy="1629609"/>
        </a:xfrm>
        <a:prstGeom prst="rect">
          <a:avLst/>
        </a:prstGeom>
      </xdr:spPr>
    </xdr:pic>
    <xdr:clientData/>
  </xdr:twoCellAnchor>
  <xdr:twoCellAnchor editAs="oneCell">
    <xdr:from>
      <xdr:col>14</xdr:col>
      <xdr:colOff>1657351</xdr:colOff>
      <xdr:row>1</xdr:row>
      <xdr:rowOff>514099</xdr:rowOff>
    </xdr:from>
    <xdr:to>
      <xdr:col>14</xdr:col>
      <xdr:colOff>3300365</xdr:colOff>
      <xdr:row>7</xdr:row>
      <xdr:rowOff>19286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D66DCA86-AA69-4746-A25D-8A841E6FD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554201" y="656974"/>
          <a:ext cx="1643014" cy="158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60364</xdr:colOff>
      <xdr:row>1</xdr:row>
      <xdr:rowOff>479388</xdr:rowOff>
    </xdr:from>
    <xdr:to>
      <xdr:col>14</xdr:col>
      <xdr:colOff>1743885</xdr:colOff>
      <xdr:row>7</xdr:row>
      <xdr:rowOff>53487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87151441-58EC-40F3-B147-444D34C32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957214" y="622263"/>
          <a:ext cx="1683521" cy="1654212"/>
        </a:xfrm>
        <a:prstGeom prst="rect">
          <a:avLst/>
        </a:prstGeom>
      </xdr:spPr>
    </xdr:pic>
    <xdr:clientData/>
  </xdr:twoCellAnchor>
  <xdr:twoCellAnchor editAs="oneCell">
    <xdr:from>
      <xdr:col>16</xdr:col>
      <xdr:colOff>180976</xdr:colOff>
      <xdr:row>1</xdr:row>
      <xdr:rowOff>523624</xdr:rowOff>
    </xdr:from>
    <xdr:to>
      <xdr:col>18</xdr:col>
      <xdr:colOff>453218</xdr:colOff>
      <xdr:row>7</xdr:row>
      <xdr:rowOff>28811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71D73DE8-F868-4165-8D91-149370E29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706976" y="666499"/>
          <a:ext cx="1643014" cy="1585300"/>
        </a:xfrm>
        <a:prstGeom prst="rect">
          <a:avLst/>
        </a:prstGeom>
      </xdr:spPr>
    </xdr:pic>
    <xdr:clientData/>
  </xdr:twoCellAnchor>
  <xdr:twoCellAnchor>
    <xdr:from>
      <xdr:col>1</xdr:col>
      <xdr:colOff>461596</xdr:colOff>
      <xdr:row>7</xdr:row>
      <xdr:rowOff>40535</xdr:rowOff>
    </xdr:from>
    <xdr:to>
      <xdr:col>2</xdr:col>
      <xdr:colOff>315872</xdr:colOff>
      <xdr:row>8</xdr:row>
      <xdr:rowOff>109321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FEED6B5-D023-42D2-9EED-33E056092C5E}"/>
            </a:ext>
          </a:extLst>
        </xdr:cNvPr>
        <xdr:cNvSpPr txBox="1"/>
      </xdr:nvSpPr>
      <xdr:spPr>
        <a:xfrm>
          <a:off x="615461" y="2282573"/>
          <a:ext cx="938661" cy="259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100">
              <a:solidFill>
                <a:srgbClr val="0000FF"/>
              </a:solidFill>
            </a:rPr>
            <a:t>Содержание</a:t>
          </a:r>
        </a:p>
      </xdr:txBody>
    </xdr:sp>
    <xdr:clientData/>
  </xdr:twoCellAnchor>
  <xdr:twoCellAnchor>
    <xdr:from>
      <xdr:col>2</xdr:col>
      <xdr:colOff>520227</xdr:colOff>
      <xdr:row>7</xdr:row>
      <xdr:rowOff>42134</xdr:rowOff>
    </xdr:from>
    <xdr:to>
      <xdr:col>3</xdr:col>
      <xdr:colOff>396716</xdr:colOff>
      <xdr:row>8</xdr:row>
      <xdr:rowOff>112151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FD543BCA-01DB-41E2-A237-1D3EBFADF71C}"/>
            </a:ext>
          </a:extLst>
        </xdr:cNvPr>
        <xdr:cNvSpPr txBox="1"/>
      </xdr:nvSpPr>
      <xdr:spPr>
        <a:xfrm>
          <a:off x="1758477" y="2284172"/>
          <a:ext cx="850970" cy="2605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Каталог</a:t>
          </a:r>
        </a:p>
      </xdr:txBody>
    </xdr:sp>
    <xdr:clientData/>
  </xdr:twoCellAnchor>
  <xdr:twoCellAnchor>
    <xdr:from>
      <xdr:col>3</xdr:col>
      <xdr:colOff>623099</xdr:colOff>
      <xdr:row>7</xdr:row>
      <xdr:rowOff>47393</xdr:rowOff>
    </xdr:from>
    <xdr:to>
      <xdr:col>4</xdr:col>
      <xdr:colOff>355314</xdr:colOff>
      <xdr:row>8</xdr:row>
      <xdr:rowOff>111405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63FDA84B-FB18-4704-921C-D6F8C72BC7DE}"/>
            </a:ext>
          </a:extLst>
        </xdr:cNvPr>
        <xdr:cNvSpPr txBox="1"/>
      </xdr:nvSpPr>
      <xdr:spPr>
        <a:xfrm>
          <a:off x="2835830" y="2289431"/>
          <a:ext cx="911849" cy="2545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Эл.</a:t>
          </a:r>
          <a:r>
            <a:rPr lang="ru-RU" sz="1100" baseline="0">
              <a:solidFill>
                <a:srgbClr val="0000FF"/>
              </a:solidFill>
            </a:rPr>
            <a:t> магазин</a:t>
          </a:r>
          <a:endParaRPr lang="ru-RU" sz="1100">
            <a:solidFill>
              <a:srgbClr val="0000FF"/>
            </a:solidFill>
          </a:endParaRPr>
        </a:p>
      </xdr:txBody>
    </xdr:sp>
    <xdr:clientData/>
  </xdr:twoCellAnchor>
  <xdr:twoCellAnchor>
    <xdr:from>
      <xdr:col>1</xdr:col>
      <xdr:colOff>467170</xdr:colOff>
      <xdr:row>6</xdr:row>
      <xdr:rowOff>146538</xdr:rowOff>
    </xdr:from>
    <xdr:to>
      <xdr:col>2</xdr:col>
      <xdr:colOff>316083</xdr:colOff>
      <xdr:row>8</xdr:row>
      <xdr:rowOff>126831</xdr:rowOff>
    </xdr:to>
    <xdr:sp macro="" textlink="">
      <xdr:nvSpPr>
        <xdr:cNvPr id="14" name="Прямоугольник: скругленные углы 13">
          <a:extLst>
            <a:ext uri="{FF2B5EF4-FFF2-40B4-BE49-F238E27FC236}">
              <a16:creationId xmlns:a16="http://schemas.microsoft.com/office/drawing/2014/main" id="{37498C48-591D-4C14-ADE4-38616165E2AA}"/>
            </a:ext>
          </a:extLst>
        </xdr:cNvPr>
        <xdr:cNvSpPr/>
      </xdr:nvSpPr>
      <xdr:spPr>
        <a:xfrm>
          <a:off x="621035" y="2242038"/>
          <a:ext cx="933298" cy="317331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468036</xdr:colOff>
      <xdr:row>7</xdr:row>
      <xdr:rowOff>9478</xdr:rowOff>
    </xdr:from>
    <xdr:to>
      <xdr:col>3</xdr:col>
      <xdr:colOff>429184</xdr:colOff>
      <xdr:row>8</xdr:row>
      <xdr:rowOff>132646</xdr:rowOff>
    </xdr:to>
    <xdr:sp macro="" textlink="">
      <xdr:nvSpPr>
        <xdr:cNvPr id="15" name="Прямоугольник: скругленные углы 14">
          <a:extLst>
            <a:ext uri="{FF2B5EF4-FFF2-40B4-BE49-F238E27FC236}">
              <a16:creationId xmlns:a16="http://schemas.microsoft.com/office/drawing/2014/main" id="{E9E09A76-E65C-490E-A5ED-11EBBF4FC945}"/>
            </a:ext>
          </a:extLst>
        </xdr:cNvPr>
        <xdr:cNvSpPr/>
      </xdr:nvSpPr>
      <xdr:spPr>
        <a:xfrm>
          <a:off x="1706286" y="2251516"/>
          <a:ext cx="935629" cy="313668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595458</xdr:colOff>
      <xdr:row>7</xdr:row>
      <xdr:rowOff>8634</xdr:rowOff>
    </xdr:from>
    <xdr:to>
      <xdr:col>4</xdr:col>
      <xdr:colOff>351453</xdr:colOff>
      <xdr:row>8</xdr:row>
      <xdr:rowOff>130789</xdr:rowOff>
    </xdr:to>
    <xdr:sp macro="" textlink="">
      <xdr:nvSpPr>
        <xdr:cNvPr id="16" name="Прямоугольник: скругленные углы 15">
          <a:extLst>
            <a:ext uri="{FF2B5EF4-FFF2-40B4-BE49-F238E27FC236}">
              <a16:creationId xmlns:a16="http://schemas.microsoft.com/office/drawing/2014/main" id="{2AF05A07-A40F-42CC-B4DB-7CE1CFCFCF50}"/>
            </a:ext>
          </a:extLst>
        </xdr:cNvPr>
        <xdr:cNvSpPr/>
      </xdr:nvSpPr>
      <xdr:spPr>
        <a:xfrm>
          <a:off x="2808189" y="2250672"/>
          <a:ext cx="935629" cy="312655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183696</xdr:colOff>
      <xdr:row>16</xdr:row>
      <xdr:rowOff>34019</xdr:rowOff>
    </xdr:from>
    <xdr:to>
      <xdr:col>10</xdr:col>
      <xdr:colOff>175709</xdr:colOff>
      <xdr:row>29</xdr:row>
      <xdr:rowOff>125892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63394491-9E96-45AF-9287-25D0D7B29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9053" y="4143376"/>
          <a:ext cx="2361017" cy="2234292"/>
        </a:xfrm>
        <a:prstGeom prst="rect">
          <a:avLst/>
        </a:prstGeom>
      </xdr:spPr>
    </xdr:pic>
    <xdr:clientData/>
  </xdr:twoCellAnchor>
  <xdr:twoCellAnchor editAs="oneCell">
    <xdr:from>
      <xdr:col>7</xdr:col>
      <xdr:colOff>66261</xdr:colOff>
      <xdr:row>2</xdr:row>
      <xdr:rowOff>596348</xdr:rowOff>
    </xdr:from>
    <xdr:to>
      <xdr:col>10</xdr:col>
      <xdr:colOff>184321</xdr:colOff>
      <xdr:row>8</xdr:row>
      <xdr:rowOff>187287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88F7847-0449-4A6B-B141-EC4781A1D3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92" t="8788" r="469" b="14996"/>
        <a:stretch/>
      </xdr:blipFill>
      <xdr:spPr>
        <a:xfrm>
          <a:off x="6460435" y="969065"/>
          <a:ext cx="2490910" cy="1383195"/>
        </a:xfrm>
        <a:prstGeom prst="rect">
          <a:avLst/>
        </a:prstGeom>
      </xdr:spPr>
    </xdr:pic>
    <xdr:clientData/>
  </xdr:twoCellAnchor>
  <xdr:twoCellAnchor editAs="oneCell">
    <xdr:from>
      <xdr:col>7</xdr:col>
      <xdr:colOff>425258</xdr:colOff>
      <xdr:row>1</xdr:row>
      <xdr:rowOff>434061</xdr:rowOff>
    </xdr:from>
    <xdr:to>
      <xdr:col>9</xdr:col>
      <xdr:colOff>257882</xdr:colOff>
      <xdr:row>2</xdr:row>
      <xdr:rowOff>852724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DDEFFA92-7F99-4231-AAB1-D62AF295E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9952" b="89979" l="5426" r="89987">
                      <a14:foregroundMark x1="20865" y1="28552" x2="11734" y2="31023"/>
                      <a14:foregroundMark x1="24702" y1="13109" x2="30569" y2="21002"/>
                      <a14:foregroundMark x1="30569" y1="21002" x2="36700" y2="23336"/>
                      <a14:foregroundMark x1="36700" y1="23336" x2="32378" y2="19561"/>
                      <a14:foregroundMark x1="45831" y1="34798" x2="41200" y2="49485"/>
                      <a14:foregroundMark x1="41200" y1="49485" x2="35686" y2="54084"/>
                      <a14:foregroundMark x1="35686" y1="54084" x2="22408" y2="53054"/>
                      <a14:foregroundMark x1="22408" y1="53054" x2="12572" y2="43583"/>
                      <a14:foregroundMark x1="7896" y1="29170" x2="5426" y2="37955"/>
                      <a14:foregroundMark x1="57874" y1="56074" x2="64888" y2="66507"/>
                      <a14:foregroundMark x1="72034" y1="89019" x2="80062" y2="74880"/>
                      <a14:foregroundMark x1="80062" y1="74880" x2="82179" y2="66507"/>
                    </a14:backgroundRemoval>
                  </a14:imgEffect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243157">
          <a:off x="6823430" y="578578"/>
          <a:ext cx="1453469" cy="931043"/>
        </a:xfrm>
        <a:prstGeom prst="rect">
          <a:avLst/>
        </a:prstGeom>
      </xdr:spPr>
    </xdr:pic>
    <xdr:clientData/>
  </xdr:twoCellAnchor>
  <xdr:twoCellAnchor editAs="oneCell">
    <xdr:from>
      <xdr:col>7</xdr:col>
      <xdr:colOff>563206</xdr:colOff>
      <xdr:row>1</xdr:row>
      <xdr:rowOff>26785</xdr:rowOff>
    </xdr:from>
    <xdr:to>
      <xdr:col>10</xdr:col>
      <xdr:colOff>119648</xdr:colOff>
      <xdr:row>1</xdr:row>
      <xdr:rowOff>451811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F3E59252-4B4A-4A65-938C-BAE0F915C2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rcRect l="6526" t="20427" r="6350" b="21700"/>
        <a:stretch/>
      </xdr:blipFill>
      <xdr:spPr>
        <a:xfrm>
          <a:off x="6961378" y="171302"/>
          <a:ext cx="1932719" cy="425026"/>
        </a:xfrm>
        <a:prstGeom prst="rect">
          <a:avLst/>
        </a:prstGeom>
      </xdr:spPr>
    </xdr:pic>
    <xdr:clientData/>
  </xdr:twoCellAnchor>
  <xdr:twoCellAnchor>
    <xdr:from>
      <xdr:col>1</xdr:col>
      <xdr:colOff>535782</xdr:colOff>
      <xdr:row>7</xdr:row>
      <xdr:rowOff>16722</xdr:rowOff>
    </xdr:from>
    <xdr:to>
      <xdr:col>2</xdr:col>
      <xdr:colOff>254052</xdr:colOff>
      <xdr:row>8</xdr:row>
      <xdr:rowOff>85508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6FF0860-BA1E-483E-A101-D7DFC251B0B3}"/>
            </a:ext>
          </a:extLst>
        </xdr:cNvPr>
        <xdr:cNvSpPr txBox="1"/>
      </xdr:nvSpPr>
      <xdr:spPr>
        <a:xfrm>
          <a:off x="678657" y="2284863"/>
          <a:ext cx="938661" cy="259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100">
              <a:solidFill>
                <a:srgbClr val="0000FF"/>
              </a:solidFill>
            </a:rPr>
            <a:t>Содержание</a:t>
          </a:r>
        </a:p>
      </xdr:txBody>
    </xdr:sp>
    <xdr:clientData/>
  </xdr:twoCellAnchor>
  <xdr:twoCellAnchor>
    <xdr:from>
      <xdr:col>2</xdr:col>
      <xdr:colOff>458407</xdr:colOff>
      <xdr:row>7</xdr:row>
      <xdr:rowOff>18321</xdr:rowOff>
    </xdr:from>
    <xdr:to>
      <xdr:col>3</xdr:col>
      <xdr:colOff>100893</xdr:colOff>
      <xdr:row>8</xdr:row>
      <xdr:rowOff>88338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2C61FC0-149F-41ED-8E11-D0D72EE7716C}"/>
            </a:ext>
          </a:extLst>
        </xdr:cNvPr>
        <xdr:cNvSpPr txBox="1"/>
      </xdr:nvSpPr>
      <xdr:spPr>
        <a:xfrm>
          <a:off x="1821673" y="2286462"/>
          <a:ext cx="850970" cy="2605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Каталог</a:t>
          </a:r>
        </a:p>
      </xdr:txBody>
    </xdr:sp>
    <xdr:clientData/>
  </xdr:twoCellAnchor>
  <xdr:twoCellAnchor>
    <xdr:from>
      <xdr:col>3</xdr:col>
      <xdr:colOff>327276</xdr:colOff>
      <xdr:row>7</xdr:row>
      <xdr:rowOff>23580</xdr:rowOff>
    </xdr:from>
    <xdr:to>
      <xdr:col>4</xdr:col>
      <xdr:colOff>411641</xdr:colOff>
      <xdr:row>8</xdr:row>
      <xdr:rowOff>87592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65DE5F9-7AD5-48D2-877B-3E9971691565}"/>
            </a:ext>
          </a:extLst>
        </xdr:cNvPr>
        <xdr:cNvSpPr txBox="1"/>
      </xdr:nvSpPr>
      <xdr:spPr>
        <a:xfrm>
          <a:off x="2899026" y="2291721"/>
          <a:ext cx="911849" cy="2545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Эл.</a:t>
          </a:r>
          <a:r>
            <a:rPr lang="ru-RU" sz="1100" baseline="0">
              <a:solidFill>
                <a:srgbClr val="0000FF"/>
              </a:solidFill>
            </a:rPr>
            <a:t> магазин</a:t>
          </a:r>
          <a:endParaRPr lang="ru-RU" sz="1100">
            <a:solidFill>
              <a:srgbClr val="0000FF"/>
            </a:solidFill>
          </a:endParaRPr>
        </a:p>
      </xdr:txBody>
    </xdr:sp>
    <xdr:clientData/>
  </xdr:twoCellAnchor>
  <xdr:twoCellAnchor>
    <xdr:from>
      <xdr:col>1</xdr:col>
      <xdr:colOff>541356</xdr:colOff>
      <xdr:row>6</xdr:row>
      <xdr:rowOff>119062</xdr:rowOff>
    </xdr:from>
    <xdr:to>
      <xdr:col>2</xdr:col>
      <xdr:colOff>254263</xdr:colOff>
      <xdr:row>8</xdr:row>
      <xdr:rowOff>103018</xdr:rowOff>
    </xdr:to>
    <xdr:sp macro="" textlink="">
      <xdr:nvSpPr>
        <xdr:cNvPr id="13" name="Прямоугольник: скругленные углы 12">
          <a:extLst>
            <a:ext uri="{FF2B5EF4-FFF2-40B4-BE49-F238E27FC236}">
              <a16:creationId xmlns:a16="http://schemas.microsoft.com/office/drawing/2014/main" id="{0E8E62BC-0823-4333-BACD-B4BD09B50120}"/>
            </a:ext>
          </a:extLst>
        </xdr:cNvPr>
        <xdr:cNvSpPr/>
      </xdr:nvSpPr>
      <xdr:spPr>
        <a:xfrm>
          <a:off x="684231" y="2244328"/>
          <a:ext cx="933298" cy="317331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406216</xdr:colOff>
      <xdr:row>6</xdr:row>
      <xdr:rowOff>128540</xdr:rowOff>
    </xdr:from>
    <xdr:to>
      <xdr:col>3</xdr:col>
      <xdr:colOff>133361</xdr:colOff>
      <xdr:row>8</xdr:row>
      <xdr:rowOff>108833</xdr:rowOff>
    </xdr:to>
    <xdr:sp macro="" textlink="">
      <xdr:nvSpPr>
        <xdr:cNvPr id="14" name="Прямоугольник: скругленные углы 13">
          <a:extLst>
            <a:ext uri="{FF2B5EF4-FFF2-40B4-BE49-F238E27FC236}">
              <a16:creationId xmlns:a16="http://schemas.microsoft.com/office/drawing/2014/main" id="{DDD84B49-F663-48EB-B594-2479A2127780}"/>
            </a:ext>
          </a:extLst>
        </xdr:cNvPr>
        <xdr:cNvSpPr/>
      </xdr:nvSpPr>
      <xdr:spPr>
        <a:xfrm>
          <a:off x="1769482" y="2253806"/>
          <a:ext cx="935629" cy="313668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299635</xdr:colOff>
      <xdr:row>6</xdr:row>
      <xdr:rowOff>127696</xdr:rowOff>
    </xdr:from>
    <xdr:to>
      <xdr:col>4</xdr:col>
      <xdr:colOff>407780</xdr:colOff>
      <xdr:row>8</xdr:row>
      <xdr:rowOff>106976</xdr:rowOff>
    </xdr:to>
    <xdr:sp macro="" textlink="">
      <xdr:nvSpPr>
        <xdr:cNvPr id="15" name="Прямоугольник: скругленные углы 14">
          <a:extLst>
            <a:ext uri="{FF2B5EF4-FFF2-40B4-BE49-F238E27FC236}">
              <a16:creationId xmlns:a16="http://schemas.microsoft.com/office/drawing/2014/main" id="{00921A35-1AEC-47A9-94B1-7203B28FBA08}"/>
            </a:ext>
          </a:extLst>
        </xdr:cNvPr>
        <xdr:cNvSpPr/>
      </xdr:nvSpPr>
      <xdr:spPr>
        <a:xfrm>
          <a:off x="2871385" y="2252962"/>
          <a:ext cx="935629" cy="312655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1079842</xdr:colOff>
      <xdr:row>2</xdr:row>
      <xdr:rowOff>72258</xdr:rowOff>
    </xdr:from>
    <xdr:to>
      <xdr:col>8</xdr:col>
      <xdr:colOff>624679</xdr:colOff>
      <xdr:row>7</xdr:row>
      <xdr:rowOff>45982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8B0A0E31-0CBA-4A82-905E-9A6E1F36F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83773" y="748861"/>
          <a:ext cx="727251" cy="1405759"/>
        </a:xfrm>
        <a:prstGeom prst="rect">
          <a:avLst/>
        </a:prstGeom>
      </xdr:spPr>
    </xdr:pic>
    <xdr:clientData/>
  </xdr:twoCellAnchor>
  <xdr:twoCellAnchor editAs="oneCell">
    <xdr:from>
      <xdr:col>6</xdr:col>
      <xdr:colOff>1011620</xdr:colOff>
      <xdr:row>2</xdr:row>
      <xdr:rowOff>377908</xdr:rowOff>
    </xdr:from>
    <xdr:to>
      <xdr:col>7</xdr:col>
      <xdr:colOff>394138</xdr:colOff>
      <xdr:row>6</xdr:row>
      <xdr:rowOff>57323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75BF5490-6D66-4772-BBE1-217EA10401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2164"/>
        <a:stretch/>
      </xdr:blipFill>
      <xdr:spPr>
        <a:xfrm>
          <a:off x="7731672" y="1054511"/>
          <a:ext cx="466397" cy="980071"/>
        </a:xfrm>
        <a:prstGeom prst="rect">
          <a:avLst/>
        </a:prstGeom>
      </xdr:spPr>
    </xdr:pic>
    <xdr:clientData/>
  </xdr:twoCellAnchor>
  <xdr:twoCellAnchor editAs="oneCell">
    <xdr:from>
      <xdr:col>7</xdr:col>
      <xdr:colOff>830221</xdr:colOff>
      <xdr:row>1</xdr:row>
      <xdr:rowOff>52552</xdr:rowOff>
    </xdr:from>
    <xdr:to>
      <xdr:col>10</xdr:col>
      <xdr:colOff>3974</xdr:colOff>
      <xdr:row>1</xdr:row>
      <xdr:rowOff>477578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AA1ACAAC-4B27-4024-AAAA-33B53BD9A0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rcRect l="6526" t="20427" r="6350" b="21700"/>
        <a:stretch/>
      </xdr:blipFill>
      <xdr:spPr>
        <a:xfrm>
          <a:off x="8634152" y="197069"/>
          <a:ext cx="1932719" cy="425026"/>
        </a:xfrm>
        <a:prstGeom prst="rect">
          <a:avLst/>
        </a:prstGeom>
      </xdr:spPr>
    </xdr:pic>
    <xdr:clientData/>
  </xdr:twoCellAnchor>
  <xdr:twoCellAnchor>
    <xdr:from>
      <xdr:col>1</xdr:col>
      <xdr:colOff>426983</xdr:colOff>
      <xdr:row>7</xdr:row>
      <xdr:rowOff>24491</xdr:rowOff>
    </xdr:from>
    <xdr:to>
      <xdr:col>2</xdr:col>
      <xdr:colOff>310488</xdr:colOff>
      <xdr:row>8</xdr:row>
      <xdr:rowOff>93277</xdr:rowOff>
    </xdr:to>
    <xdr:sp macro="" textlink="">
      <xdr:nvSpPr>
        <xdr:cNvPr id="16" name="TextBox 1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6815D39-4FA8-4898-975C-0E60703AF5F6}"/>
            </a:ext>
          </a:extLst>
        </xdr:cNvPr>
        <xdr:cNvSpPr txBox="1"/>
      </xdr:nvSpPr>
      <xdr:spPr>
        <a:xfrm>
          <a:off x="571500" y="2133129"/>
          <a:ext cx="934540" cy="259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100">
              <a:solidFill>
                <a:srgbClr val="0000FF"/>
              </a:solidFill>
            </a:rPr>
            <a:t>Содержание</a:t>
          </a:r>
        </a:p>
      </xdr:txBody>
    </xdr:sp>
    <xdr:clientData/>
  </xdr:twoCellAnchor>
  <xdr:twoCellAnchor>
    <xdr:from>
      <xdr:col>2</xdr:col>
      <xdr:colOff>514843</xdr:colOff>
      <xdr:row>7</xdr:row>
      <xdr:rowOff>26090</xdr:rowOff>
    </xdr:from>
    <xdr:to>
      <xdr:col>2</xdr:col>
      <xdr:colOff>1366271</xdr:colOff>
      <xdr:row>8</xdr:row>
      <xdr:rowOff>96107</xdr:rowOff>
    </xdr:to>
    <xdr:sp macro="" textlink="">
      <xdr:nvSpPr>
        <xdr:cNvPr id="17" name="TextBox 1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680AC85-8B15-4E7F-A084-AD76E9BBC040}"/>
            </a:ext>
          </a:extLst>
        </xdr:cNvPr>
        <xdr:cNvSpPr txBox="1"/>
      </xdr:nvSpPr>
      <xdr:spPr>
        <a:xfrm>
          <a:off x="1710395" y="2134728"/>
          <a:ext cx="851428" cy="2605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Каталог</a:t>
          </a:r>
        </a:p>
      </xdr:txBody>
    </xdr:sp>
    <xdr:clientData/>
  </xdr:twoCellAnchor>
  <xdr:twoCellAnchor>
    <xdr:from>
      <xdr:col>3</xdr:col>
      <xdr:colOff>213172</xdr:colOff>
      <xdr:row>7</xdr:row>
      <xdr:rowOff>31349</xdr:rowOff>
    </xdr:from>
    <xdr:to>
      <xdr:col>3</xdr:col>
      <xdr:colOff>1125479</xdr:colOff>
      <xdr:row>8</xdr:row>
      <xdr:rowOff>95361</xdr:rowOff>
    </xdr:to>
    <xdr:sp macro="" textlink="">
      <xdr:nvSpPr>
        <xdr:cNvPr id="18" name="TextBox 1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75E7CE5-B439-431C-95BE-92A15FC64204}"/>
            </a:ext>
          </a:extLst>
        </xdr:cNvPr>
        <xdr:cNvSpPr txBox="1"/>
      </xdr:nvSpPr>
      <xdr:spPr>
        <a:xfrm>
          <a:off x="2788206" y="2139987"/>
          <a:ext cx="912307" cy="2545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Эл.</a:t>
          </a:r>
          <a:r>
            <a:rPr lang="ru-RU" sz="1100" baseline="0">
              <a:solidFill>
                <a:srgbClr val="0000FF"/>
              </a:solidFill>
            </a:rPr>
            <a:t> магазин</a:t>
          </a:r>
          <a:endParaRPr lang="ru-RU" sz="1100">
            <a:solidFill>
              <a:srgbClr val="0000FF"/>
            </a:solidFill>
          </a:endParaRPr>
        </a:p>
      </xdr:txBody>
    </xdr:sp>
    <xdr:clientData/>
  </xdr:twoCellAnchor>
  <xdr:twoCellAnchor>
    <xdr:from>
      <xdr:col>1</xdr:col>
      <xdr:colOff>432557</xdr:colOff>
      <xdr:row>6</xdr:row>
      <xdr:rowOff>111672</xdr:rowOff>
    </xdr:from>
    <xdr:to>
      <xdr:col>2</xdr:col>
      <xdr:colOff>310699</xdr:colOff>
      <xdr:row>8</xdr:row>
      <xdr:rowOff>110787</xdr:rowOff>
    </xdr:to>
    <xdr:sp macro="" textlink="">
      <xdr:nvSpPr>
        <xdr:cNvPr id="19" name="Прямоугольник: скругленные углы 18">
          <a:extLst>
            <a:ext uri="{FF2B5EF4-FFF2-40B4-BE49-F238E27FC236}">
              <a16:creationId xmlns:a16="http://schemas.microsoft.com/office/drawing/2014/main" id="{F1E83DFB-1861-4BB1-B205-3BE4EC2D0A2B}"/>
            </a:ext>
          </a:extLst>
        </xdr:cNvPr>
        <xdr:cNvSpPr/>
      </xdr:nvSpPr>
      <xdr:spPr>
        <a:xfrm>
          <a:off x="577074" y="2088931"/>
          <a:ext cx="929177" cy="320994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462652</xdr:colOff>
      <xdr:row>6</xdr:row>
      <xdr:rowOff>121150</xdr:rowOff>
    </xdr:from>
    <xdr:to>
      <xdr:col>3</xdr:col>
      <xdr:colOff>19257</xdr:colOff>
      <xdr:row>8</xdr:row>
      <xdr:rowOff>116602</xdr:rowOff>
    </xdr:to>
    <xdr:sp macro="" textlink="">
      <xdr:nvSpPr>
        <xdr:cNvPr id="20" name="Прямоугольник: скругленные углы 19">
          <a:extLst>
            <a:ext uri="{FF2B5EF4-FFF2-40B4-BE49-F238E27FC236}">
              <a16:creationId xmlns:a16="http://schemas.microsoft.com/office/drawing/2014/main" id="{B2DD4B2E-D43C-4322-9DE7-B42B202C8B7D}"/>
            </a:ext>
          </a:extLst>
        </xdr:cNvPr>
        <xdr:cNvSpPr/>
      </xdr:nvSpPr>
      <xdr:spPr>
        <a:xfrm>
          <a:off x="1658204" y="2098409"/>
          <a:ext cx="936087" cy="317331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185531</xdr:colOff>
      <xdr:row>6</xdr:row>
      <xdr:rowOff>120306</xdr:rowOff>
    </xdr:from>
    <xdr:to>
      <xdr:col>3</xdr:col>
      <xdr:colOff>1121618</xdr:colOff>
      <xdr:row>8</xdr:row>
      <xdr:rowOff>114745</xdr:rowOff>
    </xdr:to>
    <xdr:sp macro="" textlink="">
      <xdr:nvSpPr>
        <xdr:cNvPr id="21" name="Прямоугольник: скругленные углы 20">
          <a:extLst>
            <a:ext uri="{FF2B5EF4-FFF2-40B4-BE49-F238E27FC236}">
              <a16:creationId xmlns:a16="http://schemas.microsoft.com/office/drawing/2014/main" id="{6D334B15-5611-42F8-9EF7-42BA9CCCD810}"/>
            </a:ext>
          </a:extLst>
        </xdr:cNvPr>
        <xdr:cNvSpPr/>
      </xdr:nvSpPr>
      <xdr:spPr>
        <a:xfrm>
          <a:off x="2760565" y="2097565"/>
          <a:ext cx="936087" cy="316318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549519</xdr:colOff>
      <xdr:row>1</xdr:row>
      <xdr:rowOff>43961</xdr:rowOff>
    </xdr:from>
    <xdr:to>
      <xdr:col>12</xdr:col>
      <xdr:colOff>122969</xdr:colOff>
      <xdr:row>1</xdr:row>
      <xdr:rowOff>468987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4DBF5B18-C7DB-4CDA-AA12-A3397828D0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6526" t="20427" r="6350" b="21700"/>
        <a:stretch/>
      </xdr:blipFill>
      <xdr:spPr>
        <a:xfrm>
          <a:off x="9903069" y="186836"/>
          <a:ext cx="1926125" cy="425026"/>
        </a:xfrm>
        <a:prstGeom prst="rect">
          <a:avLst/>
        </a:prstGeom>
      </xdr:spPr>
    </xdr:pic>
    <xdr:clientData/>
  </xdr:twoCellAnchor>
  <xdr:twoCellAnchor editAs="oneCell">
    <xdr:from>
      <xdr:col>8</xdr:col>
      <xdr:colOff>957725</xdr:colOff>
      <xdr:row>2</xdr:row>
      <xdr:rowOff>248588</xdr:rowOff>
    </xdr:from>
    <xdr:to>
      <xdr:col>10</xdr:col>
      <xdr:colOff>46116</xdr:colOff>
      <xdr:row>7</xdr:row>
      <xdr:rowOff>152021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9E0D6A6E-1063-4CCE-8004-2DE1DB655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4552608">
          <a:off x="9082659" y="1091808"/>
          <a:ext cx="1551486" cy="1227853"/>
        </a:xfrm>
        <a:prstGeom prst="rect">
          <a:avLst/>
        </a:prstGeom>
      </xdr:spPr>
    </xdr:pic>
    <xdr:clientData/>
  </xdr:twoCellAnchor>
  <xdr:twoCellAnchor editAs="oneCell">
    <xdr:from>
      <xdr:col>10</xdr:col>
      <xdr:colOff>5512</xdr:colOff>
      <xdr:row>2</xdr:row>
      <xdr:rowOff>63244</xdr:rowOff>
    </xdr:from>
    <xdr:to>
      <xdr:col>11</xdr:col>
      <xdr:colOff>702114</xdr:colOff>
      <xdr:row>7</xdr:row>
      <xdr:rowOff>181711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5F45507A-4FF4-4288-9D28-39D49BCCE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4552608">
          <a:off x="10325390" y="931578"/>
          <a:ext cx="1766520" cy="1392659"/>
        </a:xfrm>
        <a:prstGeom prst="rect">
          <a:avLst/>
        </a:prstGeom>
      </xdr:spPr>
    </xdr:pic>
    <xdr:clientData/>
  </xdr:twoCellAnchor>
  <xdr:twoCellAnchor>
    <xdr:from>
      <xdr:col>1</xdr:col>
      <xdr:colOff>374432</xdr:colOff>
      <xdr:row>7</xdr:row>
      <xdr:rowOff>4784</xdr:rowOff>
    </xdr:from>
    <xdr:to>
      <xdr:col>2</xdr:col>
      <xdr:colOff>257937</xdr:colOff>
      <xdr:row>8</xdr:row>
      <xdr:rowOff>73570</xdr:rowOff>
    </xdr:to>
    <xdr:sp macro="" textlink="">
      <xdr:nvSpPr>
        <xdr:cNvPr id="13" name="TextBox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40B378F-039E-455C-A95C-E4A9F82BCC0D}"/>
            </a:ext>
          </a:extLst>
        </xdr:cNvPr>
        <xdr:cNvSpPr txBox="1"/>
      </xdr:nvSpPr>
      <xdr:spPr>
        <a:xfrm>
          <a:off x="518949" y="2330198"/>
          <a:ext cx="934540" cy="259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100">
              <a:solidFill>
                <a:srgbClr val="0000FF"/>
              </a:solidFill>
            </a:rPr>
            <a:t>Содержание</a:t>
          </a:r>
        </a:p>
      </xdr:txBody>
    </xdr:sp>
    <xdr:clientData/>
  </xdr:twoCellAnchor>
  <xdr:twoCellAnchor>
    <xdr:from>
      <xdr:col>2</xdr:col>
      <xdr:colOff>462292</xdr:colOff>
      <xdr:row>7</xdr:row>
      <xdr:rowOff>6383</xdr:rowOff>
    </xdr:from>
    <xdr:to>
      <xdr:col>3</xdr:col>
      <xdr:colOff>72186</xdr:colOff>
      <xdr:row>8</xdr:row>
      <xdr:rowOff>76400</xdr:rowOff>
    </xdr:to>
    <xdr:sp macro="" textlink="">
      <xdr:nvSpPr>
        <xdr:cNvPr id="14" name="TextBox 1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6953B71-6AAE-484E-8D6F-231D01D758FE}"/>
            </a:ext>
          </a:extLst>
        </xdr:cNvPr>
        <xdr:cNvSpPr txBox="1"/>
      </xdr:nvSpPr>
      <xdr:spPr>
        <a:xfrm>
          <a:off x="1657844" y="2331797"/>
          <a:ext cx="851428" cy="2605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Каталог</a:t>
          </a:r>
        </a:p>
      </xdr:txBody>
    </xdr:sp>
    <xdr:clientData/>
  </xdr:twoCellAnchor>
  <xdr:twoCellAnchor>
    <xdr:from>
      <xdr:col>3</xdr:col>
      <xdr:colOff>298569</xdr:colOff>
      <xdr:row>7</xdr:row>
      <xdr:rowOff>11642</xdr:rowOff>
    </xdr:from>
    <xdr:to>
      <xdr:col>3</xdr:col>
      <xdr:colOff>1210876</xdr:colOff>
      <xdr:row>8</xdr:row>
      <xdr:rowOff>75654</xdr:rowOff>
    </xdr:to>
    <xdr:sp macro="" textlink="">
      <xdr:nvSpPr>
        <xdr:cNvPr id="15" name="TextBox 1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B83D618-796E-48B2-B164-9309D0CDF369}"/>
            </a:ext>
          </a:extLst>
        </xdr:cNvPr>
        <xdr:cNvSpPr txBox="1"/>
      </xdr:nvSpPr>
      <xdr:spPr>
        <a:xfrm>
          <a:off x="2735655" y="2337056"/>
          <a:ext cx="912307" cy="2545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Эл.</a:t>
          </a:r>
          <a:r>
            <a:rPr lang="ru-RU" sz="1100" baseline="0">
              <a:solidFill>
                <a:srgbClr val="0000FF"/>
              </a:solidFill>
            </a:rPr>
            <a:t> магазин</a:t>
          </a:r>
          <a:endParaRPr lang="ru-RU" sz="1100">
            <a:solidFill>
              <a:srgbClr val="0000FF"/>
            </a:solidFill>
          </a:endParaRPr>
        </a:p>
      </xdr:txBody>
    </xdr:sp>
    <xdr:clientData/>
  </xdr:twoCellAnchor>
  <xdr:twoCellAnchor>
    <xdr:from>
      <xdr:col>1</xdr:col>
      <xdr:colOff>380006</xdr:colOff>
      <xdr:row>6</xdr:row>
      <xdr:rowOff>91966</xdr:rowOff>
    </xdr:from>
    <xdr:to>
      <xdr:col>2</xdr:col>
      <xdr:colOff>258148</xdr:colOff>
      <xdr:row>8</xdr:row>
      <xdr:rowOff>91080</xdr:rowOff>
    </xdr:to>
    <xdr:sp macro="" textlink="">
      <xdr:nvSpPr>
        <xdr:cNvPr id="16" name="Прямоугольник: скругленные углы 15">
          <a:extLst>
            <a:ext uri="{FF2B5EF4-FFF2-40B4-BE49-F238E27FC236}">
              <a16:creationId xmlns:a16="http://schemas.microsoft.com/office/drawing/2014/main" id="{3CE79EFF-8E0F-4C68-96C1-FDB06C419D38}"/>
            </a:ext>
          </a:extLst>
        </xdr:cNvPr>
        <xdr:cNvSpPr/>
      </xdr:nvSpPr>
      <xdr:spPr>
        <a:xfrm>
          <a:off x="524523" y="2286000"/>
          <a:ext cx="929177" cy="320994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410101</xdr:colOff>
      <xdr:row>6</xdr:row>
      <xdr:rowOff>101444</xdr:rowOff>
    </xdr:from>
    <xdr:to>
      <xdr:col>3</xdr:col>
      <xdr:colOff>104654</xdr:colOff>
      <xdr:row>8</xdr:row>
      <xdr:rowOff>96895</xdr:rowOff>
    </xdr:to>
    <xdr:sp macro="" textlink="">
      <xdr:nvSpPr>
        <xdr:cNvPr id="17" name="Прямоугольник: скругленные углы 16">
          <a:extLst>
            <a:ext uri="{FF2B5EF4-FFF2-40B4-BE49-F238E27FC236}">
              <a16:creationId xmlns:a16="http://schemas.microsoft.com/office/drawing/2014/main" id="{D50C63D2-4375-4A19-90F8-BD798EF5B23A}"/>
            </a:ext>
          </a:extLst>
        </xdr:cNvPr>
        <xdr:cNvSpPr/>
      </xdr:nvSpPr>
      <xdr:spPr>
        <a:xfrm>
          <a:off x="1605653" y="2295478"/>
          <a:ext cx="936087" cy="317331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270928</xdr:colOff>
      <xdr:row>6</xdr:row>
      <xdr:rowOff>100600</xdr:rowOff>
    </xdr:from>
    <xdr:to>
      <xdr:col>3</xdr:col>
      <xdr:colOff>1207015</xdr:colOff>
      <xdr:row>8</xdr:row>
      <xdr:rowOff>95038</xdr:rowOff>
    </xdr:to>
    <xdr:sp macro="" textlink="">
      <xdr:nvSpPr>
        <xdr:cNvPr id="18" name="Прямоугольник: скругленные углы 17">
          <a:extLst>
            <a:ext uri="{FF2B5EF4-FFF2-40B4-BE49-F238E27FC236}">
              <a16:creationId xmlns:a16="http://schemas.microsoft.com/office/drawing/2014/main" id="{EBD49ACF-AA7F-4FE6-A223-01BE797EDD57}"/>
            </a:ext>
          </a:extLst>
        </xdr:cNvPr>
        <xdr:cNvSpPr/>
      </xdr:nvSpPr>
      <xdr:spPr>
        <a:xfrm>
          <a:off x="2708014" y="2294634"/>
          <a:ext cx="936087" cy="316318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216778</xdr:colOff>
      <xdr:row>2</xdr:row>
      <xdr:rowOff>47212</xdr:rowOff>
    </xdr:from>
    <xdr:to>
      <xdr:col>7</xdr:col>
      <xdr:colOff>70617</xdr:colOff>
      <xdr:row>2</xdr:row>
      <xdr:rowOff>2964717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1CBB34AD-A50A-4B97-95E8-225693002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6637" y="368681"/>
          <a:ext cx="1552328" cy="2917505"/>
        </a:xfrm>
        <a:prstGeom prst="rect">
          <a:avLst/>
        </a:prstGeom>
      </xdr:spPr>
    </xdr:pic>
    <xdr:clientData/>
  </xdr:twoCellAnchor>
  <xdr:twoCellAnchor editAs="oneCell">
    <xdr:from>
      <xdr:col>7</xdr:col>
      <xdr:colOff>272817</xdr:colOff>
      <xdr:row>2</xdr:row>
      <xdr:rowOff>96071</xdr:rowOff>
    </xdr:from>
    <xdr:to>
      <xdr:col>8</xdr:col>
      <xdr:colOff>29767</xdr:colOff>
      <xdr:row>2</xdr:row>
      <xdr:rowOff>2958110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C3D8F910-2FD4-4F34-98DD-853166C14C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4222"/>
        <a:stretch/>
      </xdr:blipFill>
      <xdr:spPr>
        <a:xfrm>
          <a:off x="6350958" y="417540"/>
          <a:ext cx="1459543" cy="2862039"/>
        </a:xfrm>
        <a:prstGeom prst="rect">
          <a:avLst/>
        </a:prstGeom>
      </xdr:spPr>
    </xdr:pic>
    <xdr:clientData/>
  </xdr:twoCellAnchor>
  <xdr:twoCellAnchor editAs="oneCell">
    <xdr:from>
      <xdr:col>1</xdr:col>
      <xdr:colOff>19213</xdr:colOff>
      <xdr:row>2</xdr:row>
      <xdr:rowOff>35302</xdr:rowOff>
    </xdr:from>
    <xdr:to>
      <xdr:col>5</xdr:col>
      <xdr:colOff>112905</xdr:colOff>
      <xdr:row>2</xdr:row>
      <xdr:rowOff>2984855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1B9BCF9-7A68-482E-9A31-D05EB4E1A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3994" y="356771"/>
          <a:ext cx="4784960" cy="2949553"/>
        </a:xfrm>
        <a:prstGeom prst="rect">
          <a:avLst/>
        </a:prstGeom>
      </xdr:spPr>
    </xdr:pic>
    <xdr:clientData/>
  </xdr:twoCellAnchor>
  <xdr:twoCellAnchor editAs="oneCell">
    <xdr:from>
      <xdr:col>8</xdr:col>
      <xdr:colOff>244185</xdr:colOff>
      <xdr:row>2</xdr:row>
      <xdr:rowOff>750505</xdr:rowOff>
    </xdr:from>
    <xdr:to>
      <xdr:col>11</xdr:col>
      <xdr:colOff>272117</xdr:colOff>
      <xdr:row>2</xdr:row>
      <xdr:rowOff>2723838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FF46E72B-9273-4026-85FB-71488B1BE2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5534"/>
        <a:stretch/>
      </xdr:blipFill>
      <xdr:spPr>
        <a:xfrm>
          <a:off x="8494806" y="1078953"/>
          <a:ext cx="2241673" cy="1973333"/>
        </a:xfrm>
        <a:prstGeom prst="rect">
          <a:avLst/>
        </a:prstGeom>
      </xdr:spPr>
    </xdr:pic>
    <xdr:clientData/>
  </xdr:twoCellAnchor>
  <xdr:twoCellAnchor>
    <xdr:from>
      <xdr:col>10</xdr:col>
      <xdr:colOff>111672</xdr:colOff>
      <xdr:row>2</xdr:row>
      <xdr:rowOff>136164</xdr:rowOff>
    </xdr:from>
    <xdr:to>
      <xdr:col>11</xdr:col>
      <xdr:colOff>323626</xdr:colOff>
      <xdr:row>2</xdr:row>
      <xdr:rowOff>395450</xdr:rowOff>
    </xdr:to>
    <xdr:sp macro="" textlink="">
      <xdr:nvSpPr>
        <xdr:cNvPr id="11" name="TextBox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61F637A-6F69-46E5-B62F-202EDF62E944}"/>
            </a:ext>
          </a:extLst>
        </xdr:cNvPr>
        <xdr:cNvSpPr txBox="1"/>
      </xdr:nvSpPr>
      <xdr:spPr>
        <a:xfrm>
          <a:off x="9853448" y="464612"/>
          <a:ext cx="934540" cy="259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100">
              <a:solidFill>
                <a:srgbClr val="0000FF"/>
              </a:solidFill>
            </a:rPr>
            <a:t>Содержание</a:t>
          </a:r>
        </a:p>
      </xdr:txBody>
    </xdr:sp>
    <xdr:clientData/>
  </xdr:twoCellAnchor>
  <xdr:twoCellAnchor>
    <xdr:from>
      <xdr:col>10</xdr:col>
      <xdr:colOff>117246</xdr:colOff>
      <xdr:row>2</xdr:row>
      <xdr:rowOff>91966</xdr:rowOff>
    </xdr:from>
    <xdr:to>
      <xdr:col>11</xdr:col>
      <xdr:colOff>323837</xdr:colOff>
      <xdr:row>2</xdr:row>
      <xdr:rowOff>412960</xdr:rowOff>
    </xdr:to>
    <xdr:sp macro="" textlink="">
      <xdr:nvSpPr>
        <xdr:cNvPr id="12" name="Прямоугольник: скругленные углы 11">
          <a:extLst>
            <a:ext uri="{FF2B5EF4-FFF2-40B4-BE49-F238E27FC236}">
              <a16:creationId xmlns:a16="http://schemas.microsoft.com/office/drawing/2014/main" id="{BB0B3F0E-8332-480F-868B-E878CD916E29}"/>
            </a:ext>
          </a:extLst>
        </xdr:cNvPr>
        <xdr:cNvSpPr/>
      </xdr:nvSpPr>
      <xdr:spPr>
        <a:xfrm>
          <a:off x="9859022" y="420414"/>
          <a:ext cx="929177" cy="320994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654504</xdr:colOff>
      <xdr:row>1</xdr:row>
      <xdr:rowOff>57150</xdr:rowOff>
    </xdr:from>
    <xdr:to>
      <xdr:col>19</xdr:col>
      <xdr:colOff>528078</xdr:colOff>
      <xdr:row>1</xdr:row>
      <xdr:rowOff>482176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C38C2D18-FE86-4FB1-93F0-2BF1623879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6526" t="20427" r="6350" b="21700"/>
        <a:stretch/>
      </xdr:blipFill>
      <xdr:spPr>
        <a:xfrm>
          <a:off x="15570654" y="200025"/>
          <a:ext cx="1916253" cy="425026"/>
        </a:xfrm>
        <a:prstGeom prst="rect">
          <a:avLst/>
        </a:prstGeom>
      </xdr:spPr>
    </xdr:pic>
    <xdr:clientData/>
  </xdr:twoCellAnchor>
  <xdr:twoCellAnchor>
    <xdr:from>
      <xdr:col>1</xdr:col>
      <xdr:colOff>467591</xdr:colOff>
      <xdr:row>7</xdr:row>
      <xdr:rowOff>31877</xdr:rowOff>
    </xdr:from>
    <xdr:to>
      <xdr:col>2</xdr:col>
      <xdr:colOff>358502</xdr:colOff>
      <xdr:row>8</xdr:row>
      <xdr:rowOff>100663</xdr:rowOff>
    </xdr:to>
    <xdr:sp macro="" textlink="">
      <xdr:nvSpPr>
        <xdr:cNvPr id="11" name="TextBox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995474F-A342-403A-A00A-AB8F5A973BF0}"/>
            </a:ext>
          </a:extLst>
        </xdr:cNvPr>
        <xdr:cNvSpPr txBox="1"/>
      </xdr:nvSpPr>
      <xdr:spPr>
        <a:xfrm>
          <a:off x="614796" y="2265922"/>
          <a:ext cx="938661" cy="259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100">
              <a:solidFill>
                <a:srgbClr val="0000FF"/>
              </a:solidFill>
            </a:rPr>
            <a:t>Содержание</a:t>
          </a:r>
        </a:p>
      </xdr:txBody>
    </xdr:sp>
    <xdr:clientData/>
  </xdr:twoCellAnchor>
  <xdr:twoCellAnchor>
    <xdr:from>
      <xdr:col>2</xdr:col>
      <xdr:colOff>562857</xdr:colOff>
      <xdr:row>7</xdr:row>
      <xdr:rowOff>33476</xdr:rowOff>
    </xdr:from>
    <xdr:to>
      <xdr:col>3</xdr:col>
      <xdr:colOff>452668</xdr:colOff>
      <xdr:row>8</xdr:row>
      <xdr:rowOff>103493</xdr:rowOff>
    </xdr:to>
    <xdr:sp macro="" textlink="">
      <xdr:nvSpPr>
        <xdr:cNvPr id="12" name="TextBox 1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362B915-C4EB-4350-8489-0DCCD5BCFF98}"/>
            </a:ext>
          </a:extLst>
        </xdr:cNvPr>
        <xdr:cNvSpPr txBox="1"/>
      </xdr:nvSpPr>
      <xdr:spPr>
        <a:xfrm>
          <a:off x="1757812" y="2267521"/>
          <a:ext cx="850970" cy="2605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Каталог</a:t>
          </a:r>
        </a:p>
      </xdr:txBody>
    </xdr:sp>
    <xdr:clientData/>
  </xdr:twoCellAnchor>
  <xdr:twoCellAnchor>
    <xdr:from>
      <xdr:col>3</xdr:col>
      <xdr:colOff>679051</xdr:colOff>
      <xdr:row>7</xdr:row>
      <xdr:rowOff>38735</xdr:rowOff>
    </xdr:from>
    <xdr:to>
      <xdr:col>5</xdr:col>
      <xdr:colOff>222764</xdr:colOff>
      <xdr:row>8</xdr:row>
      <xdr:rowOff>102747</xdr:rowOff>
    </xdr:to>
    <xdr:sp macro="" textlink="">
      <xdr:nvSpPr>
        <xdr:cNvPr id="13" name="TextBox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20C8696-EC09-4D11-89DC-A07AB73BD049}"/>
            </a:ext>
          </a:extLst>
        </xdr:cNvPr>
        <xdr:cNvSpPr txBox="1"/>
      </xdr:nvSpPr>
      <xdr:spPr>
        <a:xfrm>
          <a:off x="2835165" y="2272780"/>
          <a:ext cx="911849" cy="2545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Эл.</a:t>
          </a:r>
          <a:r>
            <a:rPr lang="ru-RU" sz="1100" baseline="0">
              <a:solidFill>
                <a:srgbClr val="0000FF"/>
              </a:solidFill>
            </a:rPr>
            <a:t> магазин</a:t>
          </a:r>
          <a:endParaRPr lang="ru-RU" sz="1100">
            <a:solidFill>
              <a:srgbClr val="0000FF"/>
            </a:solidFill>
          </a:endParaRPr>
        </a:p>
      </xdr:txBody>
    </xdr:sp>
    <xdr:clientData/>
  </xdr:twoCellAnchor>
  <xdr:twoCellAnchor>
    <xdr:from>
      <xdr:col>1</xdr:col>
      <xdr:colOff>473165</xdr:colOff>
      <xdr:row>6</xdr:row>
      <xdr:rowOff>138546</xdr:rowOff>
    </xdr:from>
    <xdr:to>
      <xdr:col>2</xdr:col>
      <xdr:colOff>358713</xdr:colOff>
      <xdr:row>8</xdr:row>
      <xdr:rowOff>118173</xdr:rowOff>
    </xdr:to>
    <xdr:sp macro="" textlink="">
      <xdr:nvSpPr>
        <xdr:cNvPr id="14" name="Прямоугольник: скругленные углы 13">
          <a:extLst>
            <a:ext uri="{FF2B5EF4-FFF2-40B4-BE49-F238E27FC236}">
              <a16:creationId xmlns:a16="http://schemas.microsoft.com/office/drawing/2014/main" id="{D706CE33-962C-4737-AB5E-F6D51A3AC419}"/>
            </a:ext>
          </a:extLst>
        </xdr:cNvPr>
        <xdr:cNvSpPr/>
      </xdr:nvSpPr>
      <xdr:spPr>
        <a:xfrm>
          <a:off x="620370" y="2225387"/>
          <a:ext cx="933298" cy="317331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510666</xdr:colOff>
      <xdr:row>7</xdr:row>
      <xdr:rowOff>820</xdr:rowOff>
    </xdr:from>
    <xdr:to>
      <xdr:col>3</xdr:col>
      <xdr:colOff>485136</xdr:colOff>
      <xdr:row>8</xdr:row>
      <xdr:rowOff>123988</xdr:rowOff>
    </xdr:to>
    <xdr:sp macro="" textlink="">
      <xdr:nvSpPr>
        <xdr:cNvPr id="15" name="Прямоугольник: скругленные углы 14">
          <a:extLst>
            <a:ext uri="{FF2B5EF4-FFF2-40B4-BE49-F238E27FC236}">
              <a16:creationId xmlns:a16="http://schemas.microsoft.com/office/drawing/2014/main" id="{72090F6A-A211-4177-ABC2-DC8D77D4784B}"/>
            </a:ext>
          </a:extLst>
        </xdr:cNvPr>
        <xdr:cNvSpPr/>
      </xdr:nvSpPr>
      <xdr:spPr>
        <a:xfrm>
          <a:off x="1705621" y="2234865"/>
          <a:ext cx="935629" cy="313668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651410</xdr:colOff>
      <xdr:row>6</xdr:row>
      <xdr:rowOff>147180</xdr:rowOff>
    </xdr:from>
    <xdr:to>
      <xdr:col>5</xdr:col>
      <xdr:colOff>218903</xdr:colOff>
      <xdr:row>8</xdr:row>
      <xdr:rowOff>122131</xdr:rowOff>
    </xdr:to>
    <xdr:sp macro="" textlink="">
      <xdr:nvSpPr>
        <xdr:cNvPr id="16" name="Прямоугольник: скругленные углы 15">
          <a:extLst>
            <a:ext uri="{FF2B5EF4-FFF2-40B4-BE49-F238E27FC236}">
              <a16:creationId xmlns:a16="http://schemas.microsoft.com/office/drawing/2014/main" id="{F4F62AFB-A57A-49C3-904D-CC36F28539E6}"/>
            </a:ext>
          </a:extLst>
        </xdr:cNvPr>
        <xdr:cNvSpPr/>
      </xdr:nvSpPr>
      <xdr:spPr>
        <a:xfrm>
          <a:off x="2807524" y="2234021"/>
          <a:ext cx="935629" cy="312655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 editAs="oneCell">
    <xdr:from>
      <xdr:col>12</xdr:col>
      <xdr:colOff>10434</xdr:colOff>
      <xdr:row>2</xdr:row>
      <xdr:rowOff>188439</xdr:rowOff>
    </xdr:from>
    <xdr:to>
      <xdr:col>13</xdr:col>
      <xdr:colOff>240197</xdr:colOff>
      <xdr:row>6</xdr:row>
      <xdr:rowOff>62591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3DC414C7-43D8-425F-BEEC-B9FBB49CDD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aturation sat="33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7026" t="3692" r="16102" b="20154"/>
        <a:stretch/>
      </xdr:blipFill>
      <xdr:spPr>
        <a:xfrm>
          <a:off x="9759064" y="851048"/>
          <a:ext cx="1190546" cy="177086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14</xdr:col>
      <xdr:colOff>155200</xdr:colOff>
      <xdr:row>2</xdr:row>
      <xdr:rowOff>19001</xdr:rowOff>
    </xdr:from>
    <xdr:to>
      <xdr:col>17</xdr:col>
      <xdr:colOff>380513</xdr:colOff>
      <xdr:row>9</xdr:row>
      <xdr:rowOff>81555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9139E10E-6BB9-43DC-8826-671A8A7EC4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colorTemperature colorTemp="7200"/>
                  </a14:imgEffect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344" t="3192" r="15082" b="11848"/>
        <a:stretch/>
      </xdr:blipFill>
      <xdr:spPr>
        <a:xfrm>
          <a:off x="11630024" y="691354"/>
          <a:ext cx="1401930" cy="2483025"/>
        </a:xfrm>
        <a:prstGeom prst="rect">
          <a:avLst/>
        </a:prstGeom>
      </xdr:spPr>
    </xdr:pic>
    <xdr:clientData/>
  </xdr:twoCellAnchor>
  <xdr:twoCellAnchor editAs="oneCell">
    <xdr:from>
      <xdr:col>17</xdr:col>
      <xdr:colOff>796059</xdr:colOff>
      <xdr:row>2</xdr:row>
      <xdr:rowOff>21924</xdr:rowOff>
    </xdr:from>
    <xdr:to>
      <xdr:col>19</xdr:col>
      <xdr:colOff>441900</xdr:colOff>
      <xdr:row>8</xdr:row>
      <xdr:rowOff>147144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996699CA-7AA8-4F93-83BE-9B3C96D645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719" r="8908" b="17974"/>
        <a:stretch/>
      </xdr:blipFill>
      <xdr:spPr>
        <a:xfrm>
          <a:off x="13447500" y="694277"/>
          <a:ext cx="1685312" cy="235519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1105366</xdr:colOff>
      <xdr:row>2</xdr:row>
      <xdr:rowOff>20351</xdr:rowOff>
    </xdr:from>
    <xdr:to>
      <xdr:col>12</xdr:col>
      <xdr:colOff>313733</xdr:colOff>
      <xdr:row>9</xdr:row>
      <xdr:rowOff>39929</xdr:rowOff>
    </xdr:to>
    <xdr:pic>
      <xdr:nvPicPr>
        <xdr:cNvPr id="2" name="Рисунок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1587" t="5291" r="4094" b="9050"/>
        <a:stretch/>
      </xdr:blipFill>
      <xdr:spPr>
        <a:xfrm>
          <a:off x="10713192" y="691242"/>
          <a:ext cx="2057584" cy="1841752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803046</xdr:colOff>
      <xdr:row>2</xdr:row>
      <xdr:rowOff>82827</xdr:rowOff>
    </xdr:from>
    <xdr:to>
      <xdr:col>9</xdr:col>
      <xdr:colOff>853858</xdr:colOff>
      <xdr:row>9</xdr:row>
      <xdr:rowOff>97002</xdr:rowOff>
    </xdr:to>
    <xdr:pic>
      <xdr:nvPicPr>
        <xdr:cNvPr id="3" name="Рисунок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t="8267" b="2104"/>
        <a:stretch/>
      </xdr:blipFill>
      <xdr:spPr>
        <a:xfrm>
          <a:off x="9218176" y="753718"/>
          <a:ext cx="1243508" cy="183634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90728</xdr:colOff>
      <xdr:row>2</xdr:row>
      <xdr:rowOff>294062</xdr:rowOff>
    </xdr:from>
    <xdr:to>
      <xdr:col>17</xdr:col>
      <xdr:colOff>542066</xdr:colOff>
      <xdr:row>7</xdr:row>
      <xdr:rowOff>121778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28956F4-63CC-4D96-963E-09BD87E55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407536" y="975466"/>
          <a:ext cx="1359876" cy="1287366"/>
        </a:xfrm>
        <a:prstGeom prst="rect">
          <a:avLst/>
        </a:prstGeom>
      </xdr:spPr>
    </xdr:pic>
    <xdr:clientData/>
  </xdr:twoCellAnchor>
  <xdr:twoCellAnchor editAs="oneCell">
    <xdr:from>
      <xdr:col>18</xdr:col>
      <xdr:colOff>163388</xdr:colOff>
      <xdr:row>2</xdr:row>
      <xdr:rowOff>298938</xdr:rowOff>
    </xdr:from>
    <xdr:to>
      <xdr:col>19</xdr:col>
      <xdr:colOff>608134</xdr:colOff>
      <xdr:row>7</xdr:row>
      <xdr:rowOff>109545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5513255F-06A4-4345-946A-F95CED59A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13013" y="975213"/>
          <a:ext cx="1321045" cy="1259999"/>
        </a:xfrm>
        <a:prstGeom prst="rect">
          <a:avLst/>
        </a:prstGeom>
      </xdr:spPr>
    </xdr:pic>
    <xdr:clientData/>
  </xdr:twoCellAnchor>
  <xdr:twoCellAnchor editAs="oneCell">
    <xdr:from>
      <xdr:col>10</xdr:col>
      <xdr:colOff>40999</xdr:colOff>
      <xdr:row>1</xdr:row>
      <xdr:rowOff>54183</xdr:rowOff>
    </xdr:from>
    <xdr:to>
      <xdr:col>12</xdr:col>
      <xdr:colOff>276225</xdr:colOff>
      <xdr:row>1</xdr:row>
      <xdr:rowOff>479209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6EC07FE7-47C8-4586-93BA-6816D988D7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rcRect l="6526" t="20427" r="6350" b="21700"/>
        <a:stretch/>
      </xdr:blipFill>
      <xdr:spPr>
        <a:xfrm>
          <a:off x="10689949" y="197058"/>
          <a:ext cx="1921151" cy="425026"/>
        </a:xfrm>
        <a:prstGeom prst="rect">
          <a:avLst/>
        </a:prstGeom>
      </xdr:spPr>
    </xdr:pic>
    <xdr:clientData/>
  </xdr:twoCellAnchor>
  <xdr:twoCellAnchor editAs="oneCell">
    <xdr:from>
      <xdr:col>3</xdr:col>
      <xdr:colOff>419100</xdr:colOff>
      <xdr:row>59</xdr:row>
      <xdr:rowOff>107672</xdr:rowOff>
    </xdr:from>
    <xdr:to>
      <xdr:col>4</xdr:col>
      <xdr:colOff>907774</xdr:colOff>
      <xdr:row>72</xdr:row>
      <xdr:rowOff>140803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863EFDE7-9B20-4AF1-90DA-C3A9341743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11092" t="17249" r="27595" b="42876"/>
        <a:stretch/>
      </xdr:blipFill>
      <xdr:spPr>
        <a:xfrm>
          <a:off x="3143250" y="16776422"/>
          <a:ext cx="1650724" cy="2138156"/>
        </a:xfrm>
        <a:prstGeom prst="rect">
          <a:avLst/>
        </a:prstGeom>
      </xdr:spPr>
    </xdr:pic>
    <xdr:clientData/>
  </xdr:twoCellAnchor>
  <xdr:twoCellAnchor editAs="oneCell">
    <xdr:from>
      <xdr:col>5</xdr:col>
      <xdr:colOff>100034</xdr:colOff>
      <xdr:row>59</xdr:row>
      <xdr:rowOff>154470</xdr:rowOff>
    </xdr:from>
    <xdr:to>
      <xdr:col>7</xdr:col>
      <xdr:colOff>642393</xdr:colOff>
      <xdr:row>72</xdr:row>
      <xdr:rowOff>154468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B2007C83-51EA-48F0-86C0-403000C2EE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5534" t="9810"/>
        <a:stretch/>
      </xdr:blipFill>
      <xdr:spPr>
        <a:xfrm>
          <a:off x="5653109" y="17032770"/>
          <a:ext cx="2714059" cy="2105023"/>
        </a:xfrm>
        <a:prstGeom prst="rect">
          <a:avLst/>
        </a:prstGeom>
      </xdr:spPr>
    </xdr:pic>
    <xdr:clientData/>
  </xdr:twoCellAnchor>
  <xdr:twoCellAnchor editAs="oneCell">
    <xdr:from>
      <xdr:col>1</xdr:col>
      <xdr:colOff>149917</xdr:colOff>
      <xdr:row>59</xdr:row>
      <xdr:rowOff>12839</xdr:rowOff>
    </xdr:from>
    <xdr:to>
      <xdr:col>2</xdr:col>
      <xdr:colOff>1260522</xdr:colOff>
      <xdr:row>72</xdr:row>
      <xdr:rowOff>141634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A9E54039-7285-4E03-9F1D-BE32C6063B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t="5239" b="4390"/>
        <a:stretch/>
      </xdr:blipFill>
      <xdr:spPr>
        <a:xfrm>
          <a:off x="302317" y="16891139"/>
          <a:ext cx="2196455" cy="2233820"/>
        </a:xfrm>
        <a:prstGeom prst="rect">
          <a:avLst/>
        </a:prstGeom>
      </xdr:spPr>
    </xdr:pic>
    <xdr:clientData/>
  </xdr:twoCellAnchor>
  <xdr:twoCellAnchor editAs="oneCell">
    <xdr:from>
      <xdr:col>8</xdr:col>
      <xdr:colOff>421584</xdr:colOff>
      <xdr:row>59</xdr:row>
      <xdr:rowOff>70038</xdr:rowOff>
    </xdr:from>
    <xdr:to>
      <xdr:col>9</xdr:col>
      <xdr:colOff>1104900</xdr:colOff>
      <xdr:row>72</xdr:row>
      <xdr:rowOff>111708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81112354-1F14-42B1-A5EC-287E2BFBE3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t="7332" b="2014"/>
        <a:stretch/>
      </xdr:blipFill>
      <xdr:spPr>
        <a:xfrm>
          <a:off x="8851209" y="16738788"/>
          <a:ext cx="1873941" cy="214669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60</xdr:row>
      <xdr:rowOff>142874</xdr:rowOff>
    </xdr:from>
    <xdr:to>
      <xdr:col>12</xdr:col>
      <xdr:colOff>347870</xdr:colOff>
      <xdr:row>70</xdr:row>
      <xdr:rowOff>76199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CD7A2CC6-6F4E-4189-A69E-07D481811D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4145" t="4306" r="5571" b="5927"/>
        <a:stretch/>
      </xdr:blipFill>
      <xdr:spPr>
        <a:xfrm>
          <a:off x="10868025" y="17183099"/>
          <a:ext cx="1957595" cy="1552575"/>
        </a:xfrm>
        <a:prstGeom prst="rect">
          <a:avLst/>
        </a:prstGeom>
      </xdr:spPr>
    </xdr:pic>
    <xdr:clientData/>
  </xdr:twoCellAnchor>
  <xdr:twoCellAnchor>
    <xdr:from>
      <xdr:col>1</xdr:col>
      <xdr:colOff>505542</xdr:colOff>
      <xdr:row>7</xdr:row>
      <xdr:rowOff>36503</xdr:rowOff>
    </xdr:from>
    <xdr:to>
      <xdr:col>2</xdr:col>
      <xdr:colOff>359818</xdr:colOff>
      <xdr:row>8</xdr:row>
      <xdr:rowOff>105289</xdr:rowOff>
    </xdr:to>
    <xdr:sp macro="" textlink="">
      <xdr:nvSpPr>
        <xdr:cNvPr id="8" name="TextBox 7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884AC90A-7CCB-4881-903B-049CE553B619}"/>
            </a:ext>
          </a:extLst>
        </xdr:cNvPr>
        <xdr:cNvSpPr txBox="1"/>
      </xdr:nvSpPr>
      <xdr:spPr>
        <a:xfrm>
          <a:off x="659563" y="2156322"/>
          <a:ext cx="940532" cy="259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100">
              <a:solidFill>
                <a:srgbClr val="0000FF"/>
              </a:solidFill>
            </a:rPr>
            <a:t>Содержание</a:t>
          </a:r>
        </a:p>
      </xdr:txBody>
    </xdr:sp>
    <xdr:clientData/>
  </xdr:twoCellAnchor>
  <xdr:twoCellAnchor>
    <xdr:from>
      <xdr:col>2</xdr:col>
      <xdr:colOff>564173</xdr:colOff>
      <xdr:row>7</xdr:row>
      <xdr:rowOff>38102</xdr:rowOff>
    </xdr:from>
    <xdr:to>
      <xdr:col>2</xdr:col>
      <xdr:colOff>1415143</xdr:colOff>
      <xdr:row>8</xdr:row>
      <xdr:rowOff>108119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9028A80E-A8B1-4C17-B65E-E62D4292C887}"/>
            </a:ext>
          </a:extLst>
        </xdr:cNvPr>
        <xdr:cNvSpPr txBox="1"/>
      </xdr:nvSpPr>
      <xdr:spPr>
        <a:xfrm>
          <a:off x="1805144" y="2155373"/>
          <a:ext cx="850970" cy="2605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Каталог</a:t>
          </a:r>
        </a:p>
      </xdr:txBody>
    </xdr:sp>
    <xdr:clientData/>
  </xdr:twoCellAnchor>
  <xdr:twoCellAnchor>
    <xdr:from>
      <xdr:col>3</xdr:col>
      <xdr:colOff>154161</xdr:colOff>
      <xdr:row>7</xdr:row>
      <xdr:rowOff>43361</xdr:rowOff>
    </xdr:from>
    <xdr:to>
      <xdr:col>3</xdr:col>
      <xdr:colOff>1066010</xdr:colOff>
      <xdr:row>8</xdr:row>
      <xdr:rowOff>107373</xdr:rowOff>
    </xdr:to>
    <xdr:sp macro="" textlink="">
      <xdr:nvSpPr>
        <xdr:cNvPr id="18" name="TextBox 17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4C86517-6D9D-49DB-B016-184C66A6D365}"/>
            </a:ext>
          </a:extLst>
        </xdr:cNvPr>
        <xdr:cNvSpPr txBox="1"/>
      </xdr:nvSpPr>
      <xdr:spPr>
        <a:xfrm>
          <a:off x="2879776" y="2190149"/>
          <a:ext cx="911849" cy="2545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Эл.</a:t>
          </a:r>
          <a:r>
            <a:rPr lang="ru-RU" sz="1100" baseline="0">
              <a:solidFill>
                <a:srgbClr val="0000FF"/>
              </a:solidFill>
            </a:rPr>
            <a:t> магазин</a:t>
          </a:r>
          <a:endParaRPr lang="ru-RU" sz="1100">
            <a:solidFill>
              <a:srgbClr val="0000FF"/>
            </a:solidFill>
          </a:endParaRPr>
        </a:p>
      </xdr:txBody>
    </xdr:sp>
    <xdr:clientData/>
  </xdr:twoCellAnchor>
  <xdr:twoCellAnchor>
    <xdr:from>
      <xdr:col>1</xdr:col>
      <xdr:colOff>511116</xdr:colOff>
      <xdr:row>6</xdr:row>
      <xdr:rowOff>142506</xdr:rowOff>
    </xdr:from>
    <xdr:to>
      <xdr:col>2</xdr:col>
      <xdr:colOff>360029</xdr:colOff>
      <xdr:row>8</xdr:row>
      <xdr:rowOff>122799</xdr:rowOff>
    </xdr:to>
    <xdr:sp macro="" textlink="">
      <xdr:nvSpPr>
        <xdr:cNvPr id="25" name="Прямоугольник: скругленные углы 24">
          <a:extLst>
            <a:ext uri="{FF2B5EF4-FFF2-40B4-BE49-F238E27FC236}">
              <a16:creationId xmlns:a16="http://schemas.microsoft.com/office/drawing/2014/main" id="{90A0C7BB-F638-4C94-83AA-DA42D030EE3A}"/>
            </a:ext>
          </a:extLst>
        </xdr:cNvPr>
        <xdr:cNvSpPr/>
      </xdr:nvSpPr>
      <xdr:spPr>
        <a:xfrm>
          <a:off x="662078" y="2126581"/>
          <a:ext cx="934404" cy="314567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511982</xdr:colOff>
      <xdr:row>7</xdr:row>
      <xdr:rowOff>5446</xdr:rowOff>
    </xdr:from>
    <xdr:to>
      <xdr:col>2</xdr:col>
      <xdr:colOff>1447611</xdr:colOff>
      <xdr:row>8</xdr:row>
      <xdr:rowOff>128614</xdr:rowOff>
    </xdr:to>
    <xdr:sp macro="" textlink="">
      <xdr:nvSpPr>
        <xdr:cNvPr id="29" name="Прямоугольник: скругленные углы 28">
          <a:extLst>
            <a:ext uri="{FF2B5EF4-FFF2-40B4-BE49-F238E27FC236}">
              <a16:creationId xmlns:a16="http://schemas.microsoft.com/office/drawing/2014/main" id="{9CBEFCE0-65D6-420A-944D-4D6899901413}"/>
            </a:ext>
          </a:extLst>
        </xdr:cNvPr>
        <xdr:cNvSpPr/>
      </xdr:nvSpPr>
      <xdr:spPr>
        <a:xfrm>
          <a:off x="1748435" y="2133295"/>
          <a:ext cx="935629" cy="313668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126520</xdr:colOff>
      <xdr:row>7</xdr:row>
      <xdr:rowOff>4602</xdr:rowOff>
    </xdr:from>
    <xdr:to>
      <xdr:col>3</xdr:col>
      <xdr:colOff>1062149</xdr:colOff>
      <xdr:row>8</xdr:row>
      <xdr:rowOff>126757</xdr:rowOff>
    </xdr:to>
    <xdr:sp macro="" textlink="">
      <xdr:nvSpPr>
        <xdr:cNvPr id="30" name="Прямоугольник: скругленные углы 29">
          <a:extLst>
            <a:ext uri="{FF2B5EF4-FFF2-40B4-BE49-F238E27FC236}">
              <a16:creationId xmlns:a16="http://schemas.microsoft.com/office/drawing/2014/main" id="{84D3DD1A-A43D-4025-B6AC-DA310EC239EA}"/>
            </a:ext>
          </a:extLst>
        </xdr:cNvPr>
        <xdr:cNvSpPr/>
      </xdr:nvSpPr>
      <xdr:spPr>
        <a:xfrm>
          <a:off x="2853391" y="2121873"/>
          <a:ext cx="935629" cy="312655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830038</xdr:colOff>
      <xdr:row>2</xdr:row>
      <xdr:rowOff>61232</xdr:rowOff>
    </xdr:from>
    <xdr:to>
      <xdr:col>11</xdr:col>
      <xdr:colOff>258536</xdr:colOff>
      <xdr:row>8</xdr:row>
      <xdr:rowOff>90848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613FC8D0-AE8B-4103-A379-BB436B0AE8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9428" r="14575"/>
        <a:stretch/>
      </xdr:blipFill>
      <xdr:spPr>
        <a:xfrm>
          <a:off x="9831163" y="734786"/>
          <a:ext cx="1360712" cy="1961830"/>
        </a:xfrm>
        <a:prstGeom prst="rect">
          <a:avLst/>
        </a:prstGeom>
      </xdr:spPr>
    </xdr:pic>
    <xdr:clientData/>
  </xdr:twoCellAnchor>
  <xdr:twoCellAnchor editAs="oneCell">
    <xdr:from>
      <xdr:col>9</xdr:col>
      <xdr:colOff>816429</xdr:colOff>
      <xdr:row>1</xdr:row>
      <xdr:rowOff>34018</xdr:rowOff>
    </xdr:from>
    <xdr:to>
      <xdr:col>12</xdr:col>
      <xdr:colOff>217714</xdr:colOff>
      <xdr:row>1</xdr:row>
      <xdr:rowOff>496661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3189E4E-FD95-405E-966B-16516A892B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6526" t="20427" r="6350" b="21700"/>
        <a:stretch/>
      </xdr:blipFill>
      <xdr:spPr>
        <a:xfrm>
          <a:off x="9212036" y="176893"/>
          <a:ext cx="2088696" cy="462643"/>
        </a:xfrm>
        <a:prstGeom prst="rect">
          <a:avLst/>
        </a:prstGeom>
      </xdr:spPr>
    </xdr:pic>
    <xdr:clientData/>
  </xdr:twoCellAnchor>
  <xdr:twoCellAnchor>
    <xdr:from>
      <xdr:col>1</xdr:col>
      <xdr:colOff>537482</xdr:colOff>
      <xdr:row>7</xdr:row>
      <xdr:rowOff>26928</xdr:rowOff>
    </xdr:from>
    <xdr:to>
      <xdr:col>2</xdr:col>
      <xdr:colOff>387572</xdr:colOff>
      <xdr:row>8</xdr:row>
      <xdr:rowOff>95714</xdr:rowOff>
    </xdr:to>
    <xdr:sp macro="" textlink="">
      <xdr:nvSpPr>
        <xdr:cNvPr id="15" name="TextBox 1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0BF40C8-D950-4811-B394-D959ABCED15A}"/>
            </a:ext>
          </a:extLst>
        </xdr:cNvPr>
        <xdr:cNvSpPr txBox="1"/>
      </xdr:nvSpPr>
      <xdr:spPr>
        <a:xfrm>
          <a:off x="687161" y="2442196"/>
          <a:ext cx="938661" cy="259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100">
              <a:solidFill>
                <a:srgbClr val="0000FF"/>
              </a:solidFill>
            </a:rPr>
            <a:t>Содержание</a:t>
          </a:r>
        </a:p>
      </xdr:txBody>
    </xdr:sp>
    <xdr:clientData/>
  </xdr:twoCellAnchor>
  <xdr:twoCellAnchor>
    <xdr:from>
      <xdr:col>2</xdr:col>
      <xdr:colOff>591927</xdr:colOff>
      <xdr:row>7</xdr:row>
      <xdr:rowOff>28527</xdr:rowOff>
    </xdr:from>
    <xdr:to>
      <xdr:col>2</xdr:col>
      <xdr:colOff>1442897</xdr:colOff>
      <xdr:row>8</xdr:row>
      <xdr:rowOff>98544</xdr:rowOff>
    </xdr:to>
    <xdr:sp macro="" textlink="">
      <xdr:nvSpPr>
        <xdr:cNvPr id="16" name="TextBox 1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1B54F32-0EB7-493B-BE40-681DEE623F8E}"/>
            </a:ext>
          </a:extLst>
        </xdr:cNvPr>
        <xdr:cNvSpPr txBox="1"/>
      </xdr:nvSpPr>
      <xdr:spPr>
        <a:xfrm>
          <a:off x="1830177" y="2443795"/>
          <a:ext cx="850970" cy="2605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Каталог</a:t>
          </a:r>
        </a:p>
      </xdr:txBody>
    </xdr:sp>
    <xdr:clientData/>
  </xdr:twoCellAnchor>
  <xdr:twoCellAnchor>
    <xdr:from>
      <xdr:col>4</xdr:col>
      <xdr:colOff>22816</xdr:colOff>
      <xdr:row>7</xdr:row>
      <xdr:rowOff>33786</xdr:rowOff>
    </xdr:from>
    <xdr:to>
      <xdr:col>4</xdr:col>
      <xdr:colOff>934665</xdr:colOff>
      <xdr:row>8</xdr:row>
      <xdr:rowOff>97798</xdr:rowOff>
    </xdr:to>
    <xdr:sp macro="" textlink="">
      <xdr:nvSpPr>
        <xdr:cNvPr id="17" name="TextBox 1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5E9BD55-71FF-4B26-9FEA-DCD001E009F6}"/>
            </a:ext>
          </a:extLst>
        </xdr:cNvPr>
        <xdr:cNvSpPr txBox="1"/>
      </xdr:nvSpPr>
      <xdr:spPr>
        <a:xfrm>
          <a:off x="2907530" y="2449054"/>
          <a:ext cx="911849" cy="2545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Эл.</a:t>
          </a:r>
          <a:r>
            <a:rPr lang="ru-RU" sz="1100" baseline="0">
              <a:solidFill>
                <a:srgbClr val="0000FF"/>
              </a:solidFill>
            </a:rPr>
            <a:t> магазин</a:t>
          </a:r>
          <a:endParaRPr lang="ru-RU" sz="1100">
            <a:solidFill>
              <a:srgbClr val="0000FF"/>
            </a:solidFill>
          </a:endParaRPr>
        </a:p>
      </xdr:txBody>
    </xdr:sp>
    <xdr:clientData/>
  </xdr:twoCellAnchor>
  <xdr:twoCellAnchor>
    <xdr:from>
      <xdr:col>1</xdr:col>
      <xdr:colOff>537482</xdr:colOff>
      <xdr:row>6</xdr:row>
      <xdr:rowOff>129268</xdr:rowOff>
    </xdr:from>
    <xdr:to>
      <xdr:col>2</xdr:col>
      <xdr:colOff>387783</xdr:colOff>
      <xdr:row>8</xdr:row>
      <xdr:rowOff>113224</xdr:rowOff>
    </xdr:to>
    <xdr:sp macro="" textlink="">
      <xdr:nvSpPr>
        <xdr:cNvPr id="18" name="Прямоугольник: скругленные углы 17">
          <a:extLst>
            <a:ext uri="{FF2B5EF4-FFF2-40B4-BE49-F238E27FC236}">
              <a16:creationId xmlns:a16="http://schemas.microsoft.com/office/drawing/2014/main" id="{53CDA79E-AA3B-494B-BD7F-1A1DFFC9D882}"/>
            </a:ext>
          </a:extLst>
        </xdr:cNvPr>
        <xdr:cNvSpPr/>
      </xdr:nvSpPr>
      <xdr:spPr>
        <a:xfrm>
          <a:off x="687161" y="2401661"/>
          <a:ext cx="938872" cy="317331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539736</xdr:colOff>
      <xdr:row>6</xdr:row>
      <xdr:rowOff>138746</xdr:rowOff>
    </xdr:from>
    <xdr:to>
      <xdr:col>2</xdr:col>
      <xdr:colOff>1475365</xdr:colOff>
      <xdr:row>8</xdr:row>
      <xdr:rowOff>119039</xdr:rowOff>
    </xdr:to>
    <xdr:sp macro="" textlink="">
      <xdr:nvSpPr>
        <xdr:cNvPr id="19" name="Прямоугольник: скругленные углы 18">
          <a:extLst>
            <a:ext uri="{FF2B5EF4-FFF2-40B4-BE49-F238E27FC236}">
              <a16:creationId xmlns:a16="http://schemas.microsoft.com/office/drawing/2014/main" id="{A4391A8E-22AC-4511-9DEF-FB5F4EF1BC9B}"/>
            </a:ext>
          </a:extLst>
        </xdr:cNvPr>
        <xdr:cNvSpPr/>
      </xdr:nvSpPr>
      <xdr:spPr>
        <a:xfrm>
          <a:off x="1777986" y="2411139"/>
          <a:ext cx="935629" cy="313668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1641639</xdr:colOff>
      <xdr:row>6</xdr:row>
      <xdr:rowOff>137902</xdr:rowOff>
    </xdr:from>
    <xdr:to>
      <xdr:col>4</xdr:col>
      <xdr:colOff>930804</xdr:colOff>
      <xdr:row>8</xdr:row>
      <xdr:rowOff>117182</xdr:rowOff>
    </xdr:to>
    <xdr:sp macro="" textlink="">
      <xdr:nvSpPr>
        <xdr:cNvPr id="20" name="Прямоугольник: скругленные углы 19">
          <a:extLst>
            <a:ext uri="{FF2B5EF4-FFF2-40B4-BE49-F238E27FC236}">
              <a16:creationId xmlns:a16="http://schemas.microsoft.com/office/drawing/2014/main" id="{BC37D90F-E626-4181-A788-04674955384E}"/>
            </a:ext>
          </a:extLst>
        </xdr:cNvPr>
        <xdr:cNvSpPr/>
      </xdr:nvSpPr>
      <xdr:spPr>
        <a:xfrm>
          <a:off x="2879889" y="2410295"/>
          <a:ext cx="935629" cy="312655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383635</xdr:colOff>
      <xdr:row>2</xdr:row>
      <xdr:rowOff>40969</xdr:rowOff>
    </xdr:from>
    <xdr:to>
      <xdr:col>9</xdr:col>
      <xdr:colOff>539156</xdr:colOff>
      <xdr:row>8</xdr:row>
      <xdr:rowOff>174829</xdr:rowOff>
    </xdr:to>
    <xdr:pic>
      <xdr:nvPicPr>
        <xdr:cNvPr id="2" name="Рисунок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t="8255" b="4242"/>
        <a:stretch/>
      </xdr:blipFill>
      <xdr:spPr>
        <a:xfrm>
          <a:off x="8619097" y="715046"/>
          <a:ext cx="1320501" cy="18903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615754</xdr:colOff>
      <xdr:row>2</xdr:row>
      <xdr:rowOff>82825</xdr:rowOff>
    </xdr:from>
    <xdr:to>
      <xdr:col>12</xdr:col>
      <xdr:colOff>384294</xdr:colOff>
      <xdr:row>8</xdr:row>
      <xdr:rowOff>156205</xdr:rowOff>
    </xdr:to>
    <xdr:pic>
      <xdr:nvPicPr>
        <xdr:cNvPr id="3" name="Рисунок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rcRect t="5298" b="10118"/>
        <a:stretch/>
      </xdr:blipFill>
      <xdr:spPr>
        <a:xfrm>
          <a:off x="10016196" y="756902"/>
          <a:ext cx="2171771" cy="18298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543478</xdr:colOff>
      <xdr:row>1</xdr:row>
      <xdr:rowOff>33776</xdr:rowOff>
    </xdr:from>
    <xdr:to>
      <xdr:col>12</xdr:col>
      <xdr:colOff>67660</xdr:colOff>
      <xdr:row>1</xdr:row>
      <xdr:rowOff>458802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4B623877-5583-40EA-A4C0-EE107D16FD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rcRect l="6526" t="20427" r="6350" b="21700"/>
        <a:stretch/>
      </xdr:blipFill>
      <xdr:spPr>
        <a:xfrm>
          <a:off x="9442549" y="176651"/>
          <a:ext cx="1921151" cy="425026"/>
        </a:xfrm>
        <a:prstGeom prst="rect">
          <a:avLst/>
        </a:prstGeom>
      </xdr:spPr>
    </xdr:pic>
    <xdr:clientData/>
  </xdr:twoCellAnchor>
  <xdr:twoCellAnchor editAs="oneCell">
    <xdr:from>
      <xdr:col>4</xdr:col>
      <xdr:colOff>1057170</xdr:colOff>
      <xdr:row>31</xdr:row>
      <xdr:rowOff>908</xdr:rowOff>
    </xdr:from>
    <xdr:to>
      <xdr:col>6</xdr:col>
      <xdr:colOff>399180</xdr:colOff>
      <xdr:row>44</xdr:row>
      <xdr:rowOff>34038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B1599D3E-3BA3-4A20-8330-54EB773167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11092" t="17249" r="27595" b="42876"/>
        <a:stretch/>
      </xdr:blipFill>
      <xdr:spPr>
        <a:xfrm>
          <a:off x="4149132" y="8580735"/>
          <a:ext cx="1649990" cy="2128631"/>
        </a:xfrm>
        <a:prstGeom prst="rect">
          <a:avLst/>
        </a:prstGeom>
      </xdr:spPr>
    </xdr:pic>
    <xdr:clientData/>
  </xdr:twoCellAnchor>
  <xdr:twoCellAnchor editAs="oneCell">
    <xdr:from>
      <xdr:col>1</xdr:col>
      <xdr:colOff>271096</xdr:colOff>
      <xdr:row>30</xdr:row>
      <xdr:rowOff>114684</xdr:rowOff>
    </xdr:from>
    <xdr:to>
      <xdr:col>3</xdr:col>
      <xdr:colOff>305376</xdr:colOff>
      <xdr:row>44</xdr:row>
      <xdr:rowOff>81553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297E3EF5-9BCA-4203-8739-27C2A335D2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5239" b="4390"/>
        <a:stretch/>
      </xdr:blipFill>
      <xdr:spPr>
        <a:xfrm>
          <a:off x="417634" y="8533319"/>
          <a:ext cx="2195723" cy="2223562"/>
        </a:xfrm>
        <a:prstGeom prst="rect">
          <a:avLst/>
        </a:prstGeom>
      </xdr:spPr>
    </xdr:pic>
    <xdr:clientData/>
  </xdr:twoCellAnchor>
  <xdr:twoCellAnchor editAs="oneCell">
    <xdr:from>
      <xdr:col>7</xdr:col>
      <xdr:colOff>236555</xdr:colOff>
      <xdr:row>31</xdr:row>
      <xdr:rowOff>909</xdr:rowOff>
    </xdr:from>
    <xdr:to>
      <xdr:col>8</xdr:col>
      <xdr:colOff>1084726</xdr:colOff>
      <xdr:row>44</xdr:row>
      <xdr:rowOff>52103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8AC7F5E0-7A69-4EF7-8331-5675B48C9B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7332" b="2014"/>
        <a:stretch/>
      </xdr:blipFill>
      <xdr:spPr>
        <a:xfrm>
          <a:off x="7446247" y="8580736"/>
          <a:ext cx="1873941" cy="2146695"/>
        </a:xfrm>
        <a:prstGeom prst="rect">
          <a:avLst/>
        </a:prstGeom>
      </xdr:spPr>
    </xdr:pic>
    <xdr:clientData/>
  </xdr:twoCellAnchor>
  <xdr:twoCellAnchor editAs="oneCell">
    <xdr:from>
      <xdr:col>9</xdr:col>
      <xdr:colOff>412404</xdr:colOff>
      <xdr:row>32</xdr:row>
      <xdr:rowOff>125467</xdr:rowOff>
    </xdr:from>
    <xdr:to>
      <xdr:col>11</xdr:col>
      <xdr:colOff>722705</xdr:colOff>
      <xdr:row>42</xdr:row>
      <xdr:rowOff>66119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84384337-710D-4868-BFFF-FD470C3F1B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4145" t="4306" r="5571" b="5927"/>
        <a:stretch/>
      </xdr:blipFill>
      <xdr:spPr>
        <a:xfrm>
          <a:off x="9812846" y="8866486"/>
          <a:ext cx="1957595" cy="1552575"/>
        </a:xfrm>
        <a:prstGeom prst="rect">
          <a:avLst/>
        </a:prstGeom>
      </xdr:spPr>
    </xdr:pic>
    <xdr:clientData/>
  </xdr:twoCellAnchor>
  <xdr:twoCellAnchor>
    <xdr:from>
      <xdr:col>1</xdr:col>
      <xdr:colOff>505811</xdr:colOff>
      <xdr:row>6</xdr:row>
      <xdr:rowOff>132501</xdr:rowOff>
    </xdr:from>
    <xdr:to>
      <xdr:col>2</xdr:col>
      <xdr:colOff>308041</xdr:colOff>
      <xdr:row>8</xdr:row>
      <xdr:rowOff>56770</xdr:rowOff>
    </xdr:to>
    <xdr:sp macro="" textlink="">
      <xdr:nvSpPr>
        <xdr:cNvPr id="17" name="TextBox 1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2DEF1BC5-971D-4FFF-87C0-63EE90CFFDA7}"/>
            </a:ext>
          </a:extLst>
        </xdr:cNvPr>
        <xdr:cNvSpPr txBox="1"/>
      </xdr:nvSpPr>
      <xdr:spPr>
        <a:xfrm>
          <a:off x="650328" y="2214863"/>
          <a:ext cx="938661" cy="259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100">
              <a:solidFill>
                <a:srgbClr val="0000FF"/>
              </a:solidFill>
            </a:rPr>
            <a:t>Содержание</a:t>
          </a:r>
        </a:p>
      </xdr:txBody>
    </xdr:sp>
    <xdr:clientData/>
  </xdr:twoCellAnchor>
  <xdr:twoCellAnchor>
    <xdr:from>
      <xdr:col>2</xdr:col>
      <xdr:colOff>512396</xdr:colOff>
      <xdr:row>6</xdr:row>
      <xdr:rowOff>134100</xdr:rowOff>
    </xdr:from>
    <xdr:to>
      <xdr:col>3</xdr:col>
      <xdr:colOff>332038</xdr:colOff>
      <xdr:row>8</xdr:row>
      <xdr:rowOff>59600</xdr:rowOff>
    </xdr:to>
    <xdr:sp macro="" textlink="">
      <xdr:nvSpPr>
        <xdr:cNvPr id="18" name="TextBox 1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BC42F80-2D0F-4617-9D4C-6D36513B3CDC}"/>
            </a:ext>
          </a:extLst>
        </xdr:cNvPr>
        <xdr:cNvSpPr txBox="1"/>
      </xdr:nvSpPr>
      <xdr:spPr>
        <a:xfrm>
          <a:off x="1793344" y="2216462"/>
          <a:ext cx="850970" cy="2605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Каталог</a:t>
          </a:r>
        </a:p>
      </xdr:txBody>
    </xdr:sp>
    <xdr:clientData/>
  </xdr:twoCellAnchor>
  <xdr:twoCellAnchor>
    <xdr:from>
      <xdr:col>3</xdr:col>
      <xdr:colOff>558421</xdr:colOff>
      <xdr:row>6</xdr:row>
      <xdr:rowOff>139359</xdr:rowOff>
    </xdr:from>
    <xdr:to>
      <xdr:col>4</xdr:col>
      <xdr:colOff>688563</xdr:colOff>
      <xdr:row>8</xdr:row>
      <xdr:rowOff>58854</xdr:rowOff>
    </xdr:to>
    <xdr:sp macro="" textlink="">
      <xdr:nvSpPr>
        <xdr:cNvPr id="19" name="TextBox 1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392FAE2C-7CC6-49EA-8BEB-120F226B54E2}"/>
            </a:ext>
          </a:extLst>
        </xdr:cNvPr>
        <xdr:cNvSpPr txBox="1"/>
      </xdr:nvSpPr>
      <xdr:spPr>
        <a:xfrm>
          <a:off x="2870697" y="2221721"/>
          <a:ext cx="911849" cy="2545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Эл.</a:t>
          </a:r>
          <a:r>
            <a:rPr lang="ru-RU" sz="1100" baseline="0">
              <a:solidFill>
                <a:srgbClr val="0000FF"/>
              </a:solidFill>
            </a:rPr>
            <a:t> магазин</a:t>
          </a:r>
          <a:endParaRPr lang="ru-RU" sz="1100">
            <a:solidFill>
              <a:srgbClr val="0000FF"/>
            </a:solidFill>
          </a:endParaRPr>
        </a:p>
      </xdr:txBody>
    </xdr:sp>
    <xdr:clientData/>
  </xdr:twoCellAnchor>
  <xdr:twoCellAnchor>
    <xdr:from>
      <xdr:col>1</xdr:col>
      <xdr:colOff>511385</xdr:colOff>
      <xdr:row>6</xdr:row>
      <xdr:rowOff>91966</xdr:rowOff>
    </xdr:from>
    <xdr:to>
      <xdr:col>2</xdr:col>
      <xdr:colOff>308252</xdr:colOff>
      <xdr:row>8</xdr:row>
      <xdr:rowOff>74280</xdr:rowOff>
    </xdr:to>
    <xdr:sp macro="" textlink="">
      <xdr:nvSpPr>
        <xdr:cNvPr id="20" name="Прямоугольник: скругленные углы 19">
          <a:extLst>
            <a:ext uri="{FF2B5EF4-FFF2-40B4-BE49-F238E27FC236}">
              <a16:creationId xmlns:a16="http://schemas.microsoft.com/office/drawing/2014/main" id="{4E2D8401-6EB0-437E-B4A3-3055EE518B60}"/>
            </a:ext>
          </a:extLst>
        </xdr:cNvPr>
        <xdr:cNvSpPr/>
      </xdr:nvSpPr>
      <xdr:spPr>
        <a:xfrm>
          <a:off x="655902" y="2174328"/>
          <a:ext cx="933298" cy="317331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460205</xdr:colOff>
      <xdr:row>6</xdr:row>
      <xdr:rowOff>101444</xdr:rowOff>
    </xdr:from>
    <xdr:to>
      <xdr:col>3</xdr:col>
      <xdr:colOff>364506</xdr:colOff>
      <xdr:row>8</xdr:row>
      <xdr:rowOff>80095</xdr:rowOff>
    </xdr:to>
    <xdr:sp macro="" textlink="">
      <xdr:nvSpPr>
        <xdr:cNvPr id="21" name="Прямоугольник: скругленные углы 20">
          <a:extLst>
            <a:ext uri="{FF2B5EF4-FFF2-40B4-BE49-F238E27FC236}">
              <a16:creationId xmlns:a16="http://schemas.microsoft.com/office/drawing/2014/main" id="{E6900D32-C6AA-40B9-92DE-4158E0ACAF3D}"/>
            </a:ext>
          </a:extLst>
        </xdr:cNvPr>
        <xdr:cNvSpPr/>
      </xdr:nvSpPr>
      <xdr:spPr>
        <a:xfrm>
          <a:off x="1741153" y="2183806"/>
          <a:ext cx="935629" cy="313668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530780</xdr:colOff>
      <xdr:row>6</xdr:row>
      <xdr:rowOff>100600</xdr:rowOff>
    </xdr:from>
    <xdr:to>
      <xdr:col>4</xdr:col>
      <xdr:colOff>684702</xdr:colOff>
      <xdr:row>8</xdr:row>
      <xdr:rowOff>78238</xdr:rowOff>
    </xdr:to>
    <xdr:sp macro="" textlink="">
      <xdr:nvSpPr>
        <xdr:cNvPr id="22" name="Прямоугольник: скругленные углы 21">
          <a:extLst>
            <a:ext uri="{FF2B5EF4-FFF2-40B4-BE49-F238E27FC236}">
              <a16:creationId xmlns:a16="http://schemas.microsoft.com/office/drawing/2014/main" id="{B51B3B3C-8C47-4F43-A667-99DE8E2E8ED6}"/>
            </a:ext>
          </a:extLst>
        </xdr:cNvPr>
        <xdr:cNvSpPr/>
      </xdr:nvSpPr>
      <xdr:spPr>
        <a:xfrm>
          <a:off x="2843056" y="2182962"/>
          <a:ext cx="935629" cy="312655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4779</xdr:colOff>
      <xdr:row>2</xdr:row>
      <xdr:rowOff>119339</xdr:rowOff>
    </xdr:from>
    <xdr:to>
      <xdr:col>9</xdr:col>
      <xdr:colOff>165653</xdr:colOff>
      <xdr:row>8</xdr:row>
      <xdr:rowOff>43962</xdr:rowOff>
    </xdr:to>
    <xdr:pic>
      <xdr:nvPicPr>
        <xdr:cNvPr id="5" name="Рисунок 4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/>
        <a:srcRect l="18511" t="10581" r="14349" b="8532"/>
        <a:stretch/>
      </xdr:blipFill>
      <xdr:spPr>
        <a:xfrm>
          <a:off x="8834040" y="781948"/>
          <a:ext cx="1229330" cy="147920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642822</xdr:colOff>
      <xdr:row>2</xdr:row>
      <xdr:rowOff>6073</xdr:rowOff>
    </xdr:from>
    <xdr:to>
      <xdr:col>12</xdr:col>
      <xdr:colOff>182382</xdr:colOff>
      <xdr:row>8</xdr:row>
      <xdr:rowOff>88686</xdr:rowOff>
    </xdr:to>
    <xdr:pic>
      <xdr:nvPicPr>
        <xdr:cNvPr id="4" name="Рисунок 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2"/>
        <a:srcRect l="9804" t="12694" r="11981" b="14333"/>
        <a:stretch/>
      </xdr:blipFill>
      <xdr:spPr>
        <a:xfrm>
          <a:off x="10540539" y="668682"/>
          <a:ext cx="1808995" cy="163719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586153</xdr:colOff>
      <xdr:row>1</xdr:row>
      <xdr:rowOff>36634</xdr:rowOff>
    </xdr:from>
    <xdr:to>
      <xdr:col>12</xdr:col>
      <xdr:colOff>235958</xdr:colOff>
      <xdr:row>1</xdr:row>
      <xdr:rowOff>461660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48BA9BBC-F64F-4B43-BDA4-CAF4557A31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rcRect l="6526" t="20427" r="6350" b="21700"/>
        <a:stretch/>
      </xdr:blipFill>
      <xdr:spPr>
        <a:xfrm>
          <a:off x="10133134" y="168519"/>
          <a:ext cx="1921151" cy="425026"/>
        </a:xfrm>
        <a:prstGeom prst="rect">
          <a:avLst/>
        </a:prstGeom>
      </xdr:spPr>
    </xdr:pic>
    <xdr:clientData/>
  </xdr:twoCellAnchor>
  <xdr:twoCellAnchor editAs="oneCell">
    <xdr:from>
      <xdr:col>16</xdr:col>
      <xdr:colOff>32112</xdr:colOff>
      <xdr:row>2</xdr:row>
      <xdr:rowOff>191486</xdr:rowOff>
    </xdr:from>
    <xdr:to>
      <xdr:col>17</xdr:col>
      <xdr:colOff>655633</xdr:colOff>
      <xdr:row>7</xdr:row>
      <xdr:rowOff>99192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91DC8E6C-03AE-4796-B4FF-5D5B24A39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231689" y="858236"/>
          <a:ext cx="1363540" cy="1277841"/>
        </a:xfrm>
        <a:prstGeom prst="rect">
          <a:avLst/>
        </a:prstGeom>
      </xdr:spPr>
    </xdr:pic>
    <xdr:clientData/>
  </xdr:twoCellAnchor>
  <xdr:twoCellAnchor editAs="oneCell">
    <xdr:from>
      <xdr:col>18</xdr:col>
      <xdr:colOff>46157</xdr:colOff>
      <xdr:row>2</xdr:row>
      <xdr:rowOff>233315</xdr:rowOff>
    </xdr:from>
    <xdr:to>
      <xdr:col>19</xdr:col>
      <xdr:colOff>641837</xdr:colOff>
      <xdr:row>7</xdr:row>
      <xdr:rowOff>123912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65584E8-0CD8-4132-AA89-0FD671F4F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725135" y="895924"/>
          <a:ext cx="1332832" cy="1254679"/>
        </a:xfrm>
        <a:prstGeom prst="rect">
          <a:avLst/>
        </a:prstGeom>
      </xdr:spPr>
    </xdr:pic>
    <xdr:clientData/>
  </xdr:twoCellAnchor>
  <xdr:twoCellAnchor editAs="oneCell">
    <xdr:from>
      <xdr:col>6</xdr:col>
      <xdr:colOff>63324</xdr:colOff>
      <xdr:row>55</xdr:row>
      <xdr:rowOff>157369</xdr:rowOff>
    </xdr:from>
    <xdr:to>
      <xdr:col>7</xdr:col>
      <xdr:colOff>612914</xdr:colOff>
      <xdr:row>63</xdr:row>
      <xdr:rowOff>193365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57AD5D72-0B7C-4B76-BA19-E4EBCDBE54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5239" b="4390"/>
        <a:stretch/>
      </xdr:blipFill>
      <xdr:spPr>
        <a:xfrm>
          <a:off x="6565172" y="15728673"/>
          <a:ext cx="2090155" cy="2172909"/>
        </a:xfrm>
        <a:prstGeom prst="rect">
          <a:avLst/>
        </a:prstGeom>
      </xdr:spPr>
    </xdr:pic>
    <xdr:clientData/>
  </xdr:twoCellAnchor>
  <xdr:twoCellAnchor>
    <xdr:from>
      <xdr:col>1</xdr:col>
      <xdr:colOff>498231</xdr:colOff>
      <xdr:row>6</xdr:row>
      <xdr:rowOff>135786</xdr:rowOff>
    </xdr:from>
    <xdr:to>
      <xdr:col>2</xdr:col>
      <xdr:colOff>315872</xdr:colOff>
      <xdr:row>8</xdr:row>
      <xdr:rowOff>58033</xdr:rowOff>
    </xdr:to>
    <xdr:sp macro="" textlink="">
      <xdr:nvSpPr>
        <xdr:cNvPr id="16" name="TextBox 1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66D78FF-B1E3-452C-844B-86A4FE6F6FD9}"/>
            </a:ext>
          </a:extLst>
        </xdr:cNvPr>
        <xdr:cNvSpPr txBox="1"/>
      </xdr:nvSpPr>
      <xdr:spPr>
        <a:xfrm>
          <a:off x="644769" y="2026132"/>
          <a:ext cx="938661" cy="259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100">
              <a:solidFill>
                <a:srgbClr val="0000FF"/>
              </a:solidFill>
            </a:rPr>
            <a:t>Содержание</a:t>
          </a:r>
        </a:p>
      </xdr:txBody>
    </xdr:sp>
    <xdr:clientData/>
  </xdr:twoCellAnchor>
  <xdr:twoCellAnchor>
    <xdr:from>
      <xdr:col>2</xdr:col>
      <xdr:colOff>520227</xdr:colOff>
      <xdr:row>6</xdr:row>
      <xdr:rowOff>137385</xdr:rowOff>
    </xdr:from>
    <xdr:to>
      <xdr:col>2</xdr:col>
      <xdr:colOff>1371197</xdr:colOff>
      <xdr:row>8</xdr:row>
      <xdr:rowOff>60863</xdr:rowOff>
    </xdr:to>
    <xdr:sp macro="" textlink="">
      <xdr:nvSpPr>
        <xdr:cNvPr id="17" name="TextBox 1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A005390E-9903-4F06-9B1A-3103D8287FDE}"/>
            </a:ext>
          </a:extLst>
        </xdr:cNvPr>
        <xdr:cNvSpPr txBox="1"/>
      </xdr:nvSpPr>
      <xdr:spPr>
        <a:xfrm>
          <a:off x="1787785" y="2027731"/>
          <a:ext cx="850970" cy="2605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Каталог</a:t>
          </a:r>
        </a:p>
      </xdr:txBody>
    </xdr:sp>
    <xdr:clientData/>
  </xdr:twoCellAnchor>
  <xdr:twoCellAnchor>
    <xdr:from>
      <xdr:col>2</xdr:col>
      <xdr:colOff>1597580</xdr:colOff>
      <xdr:row>6</xdr:row>
      <xdr:rowOff>142644</xdr:rowOff>
    </xdr:from>
    <xdr:to>
      <xdr:col>3</xdr:col>
      <xdr:colOff>582449</xdr:colOff>
      <xdr:row>8</xdr:row>
      <xdr:rowOff>60117</xdr:rowOff>
    </xdr:to>
    <xdr:sp macro="" textlink="">
      <xdr:nvSpPr>
        <xdr:cNvPr id="18" name="TextBox 1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624BCB07-C0DC-4577-8A2C-B1BA3F42D0F9}"/>
            </a:ext>
          </a:extLst>
        </xdr:cNvPr>
        <xdr:cNvSpPr txBox="1"/>
      </xdr:nvSpPr>
      <xdr:spPr>
        <a:xfrm>
          <a:off x="2865138" y="2032990"/>
          <a:ext cx="911849" cy="2545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Эл.</a:t>
          </a:r>
          <a:r>
            <a:rPr lang="ru-RU" sz="1100" baseline="0">
              <a:solidFill>
                <a:srgbClr val="0000FF"/>
              </a:solidFill>
            </a:rPr>
            <a:t> магазин</a:t>
          </a:r>
          <a:endParaRPr lang="ru-RU" sz="1100">
            <a:solidFill>
              <a:srgbClr val="0000FF"/>
            </a:solidFill>
          </a:endParaRPr>
        </a:p>
      </xdr:txBody>
    </xdr:sp>
    <xdr:clientData/>
  </xdr:twoCellAnchor>
  <xdr:twoCellAnchor>
    <xdr:from>
      <xdr:col>1</xdr:col>
      <xdr:colOff>503805</xdr:colOff>
      <xdr:row>6</xdr:row>
      <xdr:rowOff>95251</xdr:rowOff>
    </xdr:from>
    <xdr:to>
      <xdr:col>2</xdr:col>
      <xdr:colOff>316083</xdr:colOff>
      <xdr:row>8</xdr:row>
      <xdr:rowOff>75543</xdr:rowOff>
    </xdr:to>
    <xdr:sp macro="" textlink="">
      <xdr:nvSpPr>
        <xdr:cNvPr id="19" name="Прямоугольник: скругленные углы 18">
          <a:extLst>
            <a:ext uri="{FF2B5EF4-FFF2-40B4-BE49-F238E27FC236}">
              <a16:creationId xmlns:a16="http://schemas.microsoft.com/office/drawing/2014/main" id="{918A107C-B2E7-4B62-8444-8A579DDCFEC2}"/>
            </a:ext>
          </a:extLst>
        </xdr:cNvPr>
        <xdr:cNvSpPr/>
      </xdr:nvSpPr>
      <xdr:spPr>
        <a:xfrm>
          <a:off x="650343" y="1985597"/>
          <a:ext cx="933298" cy="317331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468036</xdr:colOff>
      <xdr:row>6</xdr:row>
      <xdr:rowOff>104729</xdr:rowOff>
    </xdr:from>
    <xdr:to>
      <xdr:col>2</xdr:col>
      <xdr:colOff>1403665</xdr:colOff>
      <xdr:row>8</xdr:row>
      <xdr:rowOff>81358</xdr:rowOff>
    </xdr:to>
    <xdr:sp macro="" textlink="">
      <xdr:nvSpPr>
        <xdr:cNvPr id="20" name="Прямоугольник: скругленные углы 19">
          <a:extLst>
            <a:ext uri="{FF2B5EF4-FFF2-40B4-BE49-F238E27FC236}">
              <a16:creationId xmlns:a16="http://schemas.microsoft.com/office/drawing/2014/main" id="{1707E356-9372-4E17-840E-D373428CB67D}"/>
            </a:ext>
          </a:extLst>
        </xdr:cNvPr>
        <xdr:cNvSpPr/>
      </xdr:nvSpPr>
      <xdr:spPr>
        <a:xfrm>
          <a:off x="1735594" y="1995075"/>
          <a:ext cx="935629" cy="313668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1569939</xdr:colOff>
      <xdr:row>6</xdr:row>
      <xdr:rowOff>103885</xdr:rowOff>
    </xdr:from>
    <xdr:to>
      <xdr:col>3</xdr:col>
      <xdr:colOff>578588</xdr:colOff>
      <xdr:row>8</xdr:row>
      <xdr:rowOff>79501</xdr:rowOff>
    </xdr:to>
    <xdr:sp macro="" textlink="">
      <xdr:nvSpPr>
        <xdr:cNvPr id="21" name="Прямоугольник: скругленные углы 20">
          <a:extLst>
            <a:ext uri="{FF2B5EF4-FFF2-40B4-BE49-F238E27FC236}">
              <a16:creationId xmlns:a16="http://schemas.microsoft.com/office/drawing/2014/main" id="{E53D6B36-D14B-4F69-9FB9-21E0EB92667E}"/>
            </a:ext>
          </a:extLst>
        </xdr:cNvPr>
        <xdr:cNvSpPr/>
      </xdr:nvSpPr>
      <xdr:spPr>
        <a:xfrm>
          <a:off x="2837497" y="1994231"/>
          <a:ext cx="935629" cy="312655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72761</xdr:colOff>
      <xdr:row>2</xdr:row>
      <xdr:rowOff>47091</xdr:rowOff>
    </xdr:from>
    <xdr:to>
      <xdr:col>8</xdr:col>
      <xdr:colOff>140081</xdr:colOff>
      <xdr:row>8</xdr:row>
      <xdr:rowOff>166392</xdr:rowOff>
    </xdr:to>
    <xdr:pic>
      <xdr:nvPicPr>
        <xdr:cNvPr id="6" name="Рисунок 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rcRect t="3181" b="2772"/>
        <a:stretch/>
      </xdr:blipFill>
      <xdr:spPr>
        <a:xfrm>
          <a:off x="7679154" y="713841"/>
          <a:ext cx="1230731" cy="1881426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601524</xdr:colOff>
      <xdr:row>2</xdr:row>
      <xdr:rowOff>33484</xdr:rowOff>
    </xdr:from>
    <xdr:to>
      <xdr:col>11</xdr:col>
      <xdr:colOff>190805</xdr:colOff>
      <xdr:row>8</xdr:row>
      <xdr:rowOff>120025</xdr:rowOff>
    </xdr:to>
    <xdr:pic>
      <xdr:nvPicPr>
        <xdr:cNvPr id="7" name="Рисунок 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rcRect l="6797" t="4888" r="5444" b="11557"/>
        <a:stretch/>
      </xdr:blipFill>
      <xdr:spPr>
        <a:xfrm>
          <a:off x="9371328" y="700234"/>
          <a:ext cx="1929709" cy="1848666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605517</xdr:colOff>
      <xdr:row>1</xdr:row>
      <xdr:rowOff>40821</xdr:rowOff>
    </xdr:from>
    <xdr:to>
      <xdr:col>11</xdr:col>
      <xdr:colOff>186240</xdr:colOff>
      <xdr:row>1</xdr:row>
      <xdr:rowOff>465847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13513260-02B6-47CC-9C3B-3B0363ABE7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rcRect l="6526" t="20427" r="6350" b="21700"/>
        <a:stretch/>
      </xdr:blipFill>
      <xdr:spPr>
        <a:xfrm>
          <a:off x="9375321" y="183696"/>
          <a:ext cx="1921151" cy="425026"/>
        </a:xfrm>
        <a:prstGeom prst="rect">
          <a:avLst/>
        </a:prstGeom>
      </xdr:spPr>
    </xdr:pic>
    <xdr:clientData/>
  </xdr:twoCellAnchor>
  <xdr:twoCellAnchor editAs="oneCell">
    <xdr:from>
      <xdr:col>15</xdr:col>
      <xdr:colOff>42579</xdr:colOff>
      <xdr:row>2</xdr:row>
      <xdr:rowOff>381000</xdr:rowOff>
    </xdr:from>
    <xdr:to>
      <xdr:col>16</xdr:col>
      <xdr:colOff>601189</xdr:colOff>
      <xdr:row>7</xdr:row>
      <xdr:rowOff>11060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9B136EDB-E5A9-47AE-B9F7-D32D5D8CD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289133" y="1047750"/>
          <a:ext cx="1279789" cy="1201685"/>
        </a:xfrm>
        <a:prstGeom prst="rect">
          <a:avLst/>
        </a:prstGeom>
      </xdr:spPr>
    </xdr:pic>
    <xdr:clientData/>
  </xdr:twoCellAnchor>
  <xdr:twoCellAnchor editAs="oneCell">
    <xdr:from>
      <xdr:col>17</xdr:col>
      <xdr:colOff>13711</xdr:colOff>
      <xdr:row>2</xdr:row>
      <xdr:rowOff>379441</xdr:rowOff>
    </xdr:from>
    <xdr:to>
      <xdr:col>18</xdr:col>
      <xdr:colOff>578303</xdr:colOff>
      <xdr:row>7</xdr:row>
      <xdr:rowOff>17665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923DED93-DD0A-485B-9D63-1CF28B457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689015" y="1046191"/>
          <a:ext cx="1272164" cy="1209849"/>
        </a:xfrm>
        <a:prstGeom prst="rect">
          <a:avLst/>
        </a:prstGeom>
      </xdr:spPr>
    </xdr:pic>
    <xdr:clientData/>
  </xdr:twoCellAnchor>
  <xdr:twoCellAnchor editAs="oneCell">
    <xdr:from>
      <xdr:col>3</xdr:col>
      <xdr:colOff>312965</xdr:colOff>
      <xdr:row>55</xdr:row>
      <xdr:rowOff>162100</xdr:rowOff>
    </xdr:from>
    <xdr:to>
      <xdr:col>4</xdr:col>
      <xdr:colOff>287289</xdr:colOff>
      <xdr:row>69</xdr:row>
      <xdr:rowOff>31945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43672E3C-A579-4218-B468-2CE67B0F62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11092" t="17249" r="27595" b="42876"/>
        <a:stretch/>
      </xdr:blipFill>
      <xdr:spPr>
        <a:xfrm>
          <a:off x="3279322" y="15354475"/>
          <a:ext cx="1648003" cy="2155845"/>
        </a:xfrm>
        <a:prstGeom prst="rect">
          <a:avLst/>
        </a:prstGeom>
      </xdr:spPr>
    </xdr:pic>
    <xdr:clientData/>
  </xdr:twoCellAnchor>
  <xdr:twoCellAnchor editAs="oneCell">
    <xdr:from>
      <xdr:col>1</xdr:col>
      <xdr:colOff>84603</xdr:colOff>
      <xdr:row>55</xdr:row>
      <xdr:rowOff>136665</xdr:rowOff>
    </xdr:from>
    <xdr:to>
      <xdr:col>2</xdr:col>
      <xdr:colOff>1166633</xdr:colOff>
      <xdr:row>69</xdr:row>
      <xdr:rowOff>103535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51ADB8C7-A5B0-4D48-BDA6-D3B9EECA3C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t="5239" b="4390"/>
        <a:stretch/>
      </xdr:blipFill>
      <xdr:spPr>
        <a:xfrm>
          <a:off x="227478" y="15329040"/>
          <a:ext cx="2197816" cy="2252870"/>
        </a:xfrm>
        <a:prstGeom prst="rect">
          <a:avLst/>
        </a:prstGeom>
      </xdr:spPr>
    </xdr:pic>
    <xdr:clientData/>
  </xdr:twoCellAnchor>
  <xdr:twoCellAnchor editAs="oneCell">
    <xdr:from>
      <xdr:col>5</xdr:col>
      <xdr:colOff>877660</xdr:colOff>
      <xdr:row>55</xdr:row>
      <xdr:rowOff>129268</xdr:rowOff>
    </xdr:from>
    <xdr:to>
      <xdr:col>7</xdr:col>
      <xdr:colOff>404369</xdr:colOff>
      <xdr:row>68</xdr:row>
      <xdr:rowOff>153249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BB0E3FDB-388A-4473-B965-939BF8F93D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t="7332" b="2014"/>
        <a:stretch/>
      </xdr:blipFill>
      <xdr:spPr>
        <a:xfrm>
          <a:off x="6136821" y="15321643"/>
          <a:ext cx="1873941" cy="2146695"/>
        </a:xfrm>
        <a:prstGeom prst="rect">
          <a:avLst/>
        </a:prstGeom>
      </xdr:spPr>
    </xdr:pic>
    <xdr:clientData/>
  </xdr:twoCellAnchor>
  <xdr:twoCellAnchor editAs="oneCell">
    <xdr:from>
      <xdr:col>8</xdr:col>
      <xdr:colOff>265339</xdr:colOff>
      <xdr:row>57</xdr:row>
      <xdr:rowOff>13608</xdr:rowOff>
    </xdr:from>
    <xdr:to>
      <xdr:col>10</xdr:col>
      <xdr:colOff>637702</xdr:colOff>
      <xdr:row>66</xdr:row>
      <xdr:rowOff>96611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C0999546-D76C-4213-92BE-741ADB0525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4145" t="4306" r="5571" b="5927"/>
        <a:stretch/>
      </xdr:blipFill>
      <xdr:spPr>
        <a:xfrm>
          <a:off x="9035143" y="15532554"/>
          <a:ext cx="1957595" cy="1552575"/>
        </a:xfrm>
        <a:prstGeom prst="rect">
          <a:avLst/>
        </a:prstGeom>
      </xdr:spPr>
    </xdr:pic>
    <xdr:clientData/>
  </xdr:twoCellAnchor>
  <xdr:twoCellAnchor>
    <xdr:from>
      <xdr:col>1</xdr:col>
      <xdr:colOff>503464</xdr:colOff>
      <xdr:row>7</xdr:row>
      <xdr:rowOff>20124</xdr:rowOff>
    </xdr:from>
    <xdr:to>
      <xdr:col>2</xdr:col>
      <xdr:colOff>326339</xdr:colOff>
      <xdr:row>8</xdr:row>
      <xdr:rowOff>88910</xdr:rowOff>
    </xdr:to>
    <xdr:sp macro="" textlink="">
      <xdr:nvSpPr>
        <xdr:cNvPr id="15" name="TextBox 1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A04956E2-EF80-4380-89E1-8C76A374A715}"/>
            </a:ext>
          </a:extLst>
        </xdr:cNvPr>
        <xdr:cNvSpPr txBox="1"/>
      </xdr:nvSpPr>
      <xdr:spPr>
        <a:xfrm>
          <a:off x="646339" y="2258499"/>
          <a:ext cx="938661" cy="259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100">
              <a:solidFill>
                <a:srgbClr val="0000FF"/>
              </a:solidFill>
            </a:rPr>
            <a:t>Содержание</a:t>
          </a:r>
        </a:p>
      </xdr:txBody>
    </xdr:sp>
    <xdr:clientData/>
  </xdr:twoCellAnchor>
  <xdr:twoCellAnchor>
    <xdr:from>
      <xdr:col>2</xdr:col>
      <xdr:colOff>530694</xdr:colOff>
      <xdr:row>7</xdr:row>
      <xdr:rowOff>21723</xdr:rowOff>
    </xdr:from>
    <xdr:to>
      <xdr:col>2</xdr:col>
      <xdr:colOff>1381664</xdr:colOff>
      <xdr:row>8</xdr:row>
      <xdr:rowOff>91740</xdr:rowOff>
    </xdr:to>
    <xdr:sp macro="" textlink="">
      <xdr:nvSpPr>
        <xdr:cNvPr id="16" name="TextBox 1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B842F5ED-FA9E-422D-B61F-B3639E67146B}"/>
            </a:ext>
          </a:extLst>
        </xdr:cNvPr>
        <xdr:cNvSpPr txBox="1"/>
      </xdr:nvSpPr>
      <xdr:spPr>
        <a:xfrm>
          <a:off x="1789355" y="2260098"/>
          <a:ext cx="850970" cy="2605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Каталог</a:t>
          </a:r>
        </a:p>
      </xdr:txBody>
    </xdr:sp>
    <xdr:clientData/>
  </xdr:twoCellAnchor>
  <xdr:twoCellAnchor>
    <xdr:from>
      <xdr:col>2</xdr:col>
      <xdr:colOff>1608047</xdr:colOff>
      <xdr:row>7</xdr:row>
      <xdr:rowOff>26982</xdr:rowOff>
    </xdr:from>
    <xdr:to>
      <xdr:col>3</xdr:col>
      <xdr:colOff>812200</xdr:colOff>
      <xdr:row>8</xdr:row>
      <xdr:rowOff>90994</xdr:rowOff>
    </xdr:to>
    <xdr:sp macro="" textlink="">
      <xdr:nvSpPr>
        <xdr:cNvPr id="17" name="TextBox 16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1EFBC9BB-2379-43A0-BA8A-17F064E8D684}"/>
            </a:ext>
          </a:extLst>
        </xdr:cNvPr>
        <xdr:cNvSpPr txBox="1"/>
      </xdr:nvSpPr>
      <xdr:spPr>
        <a:xfrm>
          <a:off x="2866708" y="2265357"/>
          <a:ext cx="911849" cy="2545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Эл.</a:t>
          </a:r>
          <a:r>
            <a:rPr lang="ru-RU" sz="1100" baseline="0">
              <a:solidFill>
                <a:srgbClr val="0000FF"/>
              </a:solidFill>
            </a:rPr>
            <a:t> магазин</a:t>
          </a:r>
          <a:endParaRPr lang="ru-RU" sz="1100">
            <a:solidFill>
              <a:srgbClr val="0000FF"/>
            </a:solidFill>
          </a:endParaRPr>
        </a:p>
      </xdr:txBody>
    </xdr:sp>
    <xdr:clientData/>
  </xdr:twoCellAnchor>
  <xdr:twoCellAnchor>
    <xdr:from>
      <xdr:col>1</xdr:col>
      <xdr:colOff>509038</xdr:colOff>
      <xdr:row>6</xdr:row>
      <xdr:rowOff>122464</xdr:rowOff>
    </xdr:from>
    <xdr:to>
      <xdr:col>2</xdr:col>
      <xdr:colOff>326550</xdr:colOff>
      <xdr:row>8</xdr:row>
      <xdr:rowOff>106420</xdr:rowOff>
    </xdr:to>
    <xdr:sp macro="" textlink="">
      <xdr:nvSpPr>
        <xdr:cNvPr id="18" name="Прямоугольник: скругленные углы 17">
          <a:extLst>
            <a:ext uri="{FF2B5EF4-FFF2-40B4-BE49-F238E27FC236}">
              <a16:creationId xmlns:a16="http://schemas.microsoft.com/office/drawing/2014/main" id="{386F858E-82B6-42D7-9322-3CB3FDD2DC0A}"/>
            </a:ext>
          </a:extLst>
        </xdr:cNvPr>
        <xdr:cNvSpPr/>
      </xdr:nvSpPr>
      <xdr:spPr>
        <a:xfrm>
          <a:off x="651913" y="2217964"/>
          <a:ext cx="933298" cy="317331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478503</xdr:colOff>
      <xdr:row>6</xdr:row>
      <xdr:rowOff>131942</xdr:rowOff>
    </xdr:from>
    <xdr:to>
      <xdr:col>2</xdr:col>
      <xdr:colOff>1414132</xdr:colOff>
      <xdr:row>8</xdr:row>
      <xdr:rowOff>112235</xdr:rowOff>
    </xdr:to>
    <xdr:sp macro="" textlink="">
      <xdr:nvSpPr>
        <xdr:cNvPr id="20" name="Прямоугольник: скругленные углы 19">
          <a:extLst>
            <a:ext uri="{FF2B5EF4-FFF2-40B4-BE49-F238E27FC236}">
              <a16:creationId xmlns:a16="http://schemas.microsoft.com/office/drawing/2014/main" id="{96E6D6C4-1088-4349-B8B9-C4C92D5F2B15}"/>
            </a:ext>
          </a:extLst>
        </xdr:cNvPr>
        <xdr:cNvSpPr/>
      </xdr:nvSpPr>
      <xdr:spPr>
        <a:xfrm>
          <a:off x="1737164" y="2227442"/>
          <a:ext cx="935629" cy="313668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1580406</xdr:colOff>
      <xdr:row>6</xdr:row>
      <xdr:rowOff>131098</xdr:rowOff>
    </xdr:from>
    <xdr:to>
      <xdr:col>3</xdr:col>
      <xdr:colOff>808339</xdr:colOff>
      <xdr:row>8</xdr:row>
      <xdr:rowOff>110378</xdr:rowOff>
    </xdr:to>
    <xdr:sp macro="" textlink="">
      <xdr:nvSpPr>
        <xdr:cNvPr id="21" name="Прямоугольник: скругленные углы 20">
          <a:extLst>
            <a:ext uri="{FF2B5EF4-FFF2-40B4-BE49-F238E27FC236}">
              <a16:creationId xmlns:a16="http://schemas.microsoft.com/office/drawing/2014/main" id="{1DB56716-3D85-493B-99E9-9426E6354AEF}"/>
            </a:ext>
          </a:extLst>
        </xdr:cNvPr>
        <xdr:cNvSpPr/>
      </xdr:nvSpPr>
      <xdr:spPr>
        <a:xfrm>
          <a:off x="2839067" y="2226598"/>
          <a:ext cx="935629" cy="312655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408089</xdr:colOff>
      <xdr:row>2</xdr:row>
      <xdr:rowOff>66261</xdr:rowOff>
    </xdr:from>
    <xdr:to>
      <xdr:col>16</xdr:col>
      <xdr:colOff>579783</xdr:colOff>
      <xdr:row>8</xdr:row>
      <xdr:rowOff>159065</xdr:rowOff>
    </xdr:to>
    <xdr:pic>
      <xdr:nvPicPr>
        <xdr:cNvPr id="10" name="Рисунок 5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/>
      </xdr:nvPicPr>
      <xdr:blipFill>
        <a:blip xmlns:r="http://schemas.openxmlformats.org/officeDocument/2006/relationships" r:embed="rId1"/>
        <a:srcRect t="10782" b="13746"/>
        <a:stretch/>
      </xdr:blipFill>
      <xdr:spPr>
        <a:xfrm rot="10800000">
          <a:off x="10496306" y="720587"/>
          <a:ext cx="1935890" cy="1533341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444809</xdr:colOff>
      <xdr:row>2</xdr:row>
      <xdr:rowOff>33131</xdr:rowOff>
    </xdr:from>
    <xdr:to>
      <xdr:col>25</xdr:col>
      <xdr:colOff>157370</xdr:colOff>
      <xdr:row>8</xdr:row>
      <xdr:rowOff>157611</xdr:rowOff>
    </xdr:to>
    <xdr:pic>
      <xdr:nvPicPr>
        <xdr:cNvPr id="8" name="Рисунок 2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/>
      </xdr:nvPicPr>
      <xdr:blipFill>
        <a:blip xmlns:r="http://schemas.openxmlformats.org/officeDocument/2006/relationships" r:embed="rId2"/>
        <a:srcRect l="30526" t="26205" r="29417" b="34994"/>
        <a:stretch/>
      </xdr:blipFill>
      <xdr:spPr>
        <a:xfrm>
          <a:off x="15767635" y="687457"/>
          <a:ext cx="3009039" cy="1565017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651374</xdr:colOff>
      <xdr:row>2</xdr:row>
      <xdr:rowOff>33131</xdr:rowOff>
    </xdr:from>
    <xdr:to>
      <xdr:col>13</xdr:col>
      <xdr:colOff>944215</xdr:colOff>
      <xdr:row>9</xdr:row>
      <xdr:rowOff>85958</xdr:rowOff>
    </xdr:to>
    <xdr:pic>
      <xdr:nvPicPr>
        <xdr:cNvPr id="9" name="Рисунок 3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/>
      </xdr:nvPicPr>
      <xdr:blipFill>
        <a:blip xmlns:r="http://schemas.openxmlformats.org/officeDocument/2006/relationships" r:embed="rId3"/>
        <a:srcRect l="13753" t="3694" r="10654" b="6943"/>
        <a:stretch/>
      </xdr:blipFill>
      <xdr:spPr>
        <a:xfrm rot="10800000">
          <a:off x="8602678" y="687457"/>
          <a:ext cx="1452407" cy="168386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14</xdr:col>
      <xdr:colOff>875004</xdr:colOff>
      <xdr:row>1</xdr:row>
      <xdr:rowOff>57977</xdr:rowOff>
    </xdr:from>
    <xdr:to>
      <xdr:col>17</xdr:col>
      <xdr:colOff>278242</xdr:colOff>
      <xdr:row>1</xdr:row>
      <xdr:rowOff>483003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A5AE8E59-FB35-4792-BB9B-A4A58B2D9B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6526" t="20427" r="6350" b="21700"/>
        <a:stretch/>
      </xdr:blipFill>
      <xdr:spPr>
        <a:xfrm>
          <a:off x="10938374" y="190499"/>
          <a:ext cx="1921151" cy="425026"/>
        </a:xfrm>
        <a:prstGeom prst="rect">
          <a:avLst/>
        </a:prstGeom>
      </xdr:spPr>
    </xdr:pic>
    <xdr:clientData/>
  </xdr:twoCellAnchor>
  <xdr:twoCellAnchor editAs="oneCell">
    <xdr:from>
      <xdr:col>19</xdr:col>
      <xdr:colOff>704022</xdr:colOff>
      <xdr:row>2</xdr:row>
      <xdr:rowOff>190501</xdr:rowOff>
    </xdr:from>
    <xdr:to>
      <xdr:col>20</xdr:col>
      <xdr:colOff>423060</xdr:colOff>
      <xdr:row>9</xdr:row>
      <xdr:rowOff>13492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C9E6D6E5-7C0C-479D-8B0E-6475A3DA8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1348" y="844827"/>
          <a:ext cx="712951" cy="1454028"/>
        </a:xfrm>
        <a:prstGeom prst="rect">
          <a:avLst/>
        </a:prstGeom>
      </xdr:spPr>
    </xdr:pic>
    <xdr:clientData/>
  </xdr:twoCellAnchor>
  <xdr:twoCellAnchor editAs="oneCell">
    <xdr:from>
      <xdr:col>29</xdr:col>
      <xdr:colOff>82446</xdr:colOff>
      <xdr:row>2</xdr:row>
      <xdr:rowOff>120128</xdr:rowOff>
    </xdr:from>
    <xdr:to>
      <xdr:col>30</xdr:col>
      <xdr:colOff>664236</xdr:colOff>
      <xdr:row>7</xdr:row>
      <xdr:rowOff>93777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9B9D7A25-75A7-4B11-9712-224C2CD3F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0441098" y="774454"/>
          <a:ext cx="1360355" cy="1267647"/>
        </a:xfrm>
        <a:prstGeom prst="rect">
          <a:avLst/>
        </a:prstGeom>
      </xdr:spPr>
    </xdr:pic>
    <xdr:clientData/>
  </xdr:twoCellAnchor>
  <xdr:twoCellAnchor editAs="oneCell">
    <xdr:from>
      <xdr:col>31</xdr:col>
      <xdr:colOff>121974</xdr:colOff>
      <xdr:row>2</xdr:row>
      <xdr:rowOff>125002</xdr:rowOff>
    </xdr:from>
    <xdr:to>
      <xdr:col>32</xdr:col>
      <xdr:colOff>536073</xdr:colOff>
      <xdr:row>7</xdr:row>
      <xdr:rowOff>81542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FF43B77-7F38-4979-9714-29134A3FB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021191" y="779328"/>
          <a:ext cx="1325186" cy="1250538"/>
        </a:xfrm>
        <a:prstGeom prst="rect">
          <a:avLst/>
        </a:prstGeom>
      </xdr:spPr>
    </xdr:pic>
    <xdr:clientData/>
  </xdr:twoCellAnchor>
  <xdr:twoCellAnchor editAs="oneCell">
    <xdr:from>
      <xdr:col>6</xdr:col>
      <xdr:colOff>480391</xdr:colOff>
      <xdr:row>64</xdr:row>
      <xdr:rowOff>76184</xdr:rowOff>
    </xdr:from>
    <xdr:to>
      <xdr:col>8</xdr:col>
      <xdr:colOff>525893</xdr:colOff>
      <xdr:row>72</xdr:row>
      <xdr:rowOff>215348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8EA8B314-A6C5-4790-BA04-36E13FAAAD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t="5239" b="4390"/>
        <a:stretch/>
      </xdr:blipFill>
      <xdr:spPr>
        <a:xfrm>
          <a:off x="6319630" y="17295727"/>
          <a:ext cx="2157567" cy="2276078"/>
        </a:xfrm>
        <a:prstGeom prst="rect">
          <a:avLst/>
        </a:prstGeom>
      </xdr:spPr>
    </xdr:pic>
    <xdr:clientData/>
  </xdr:twoCellAnchor>
  <xdr:twoCellAnchor>
    <xdr:from>
      <xdr:col>1</xdr:col>
      <xdr:colOff>476250</xdr:colOff>
      <xdr:row>7</xdr:row>
      <xdr:rowOff>18554</xdr:rowOff>
    </xdr:from>
    <xdr:to>
      <xdr:col>2</xdr:col>
      <xdr:colOff>367161</xdr:colOff>
      <xdr:row>8</xdr:row>
      <xdr:rowOff>131301</xdr:rowOff>
    </xdr:to>
    <xdr:sp macro="" textlink="">
      <xdr:nvSpPr>
        <xdr:cNvPr id="20" name="TextBox 1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1E18134-40D5-488E-9BF2-7FC27C3EEAF0}"/>
            </a:ext>
          </a:extLst>
        </xdr:cNvPr>
        <xdr:cNvSpPr txBox="1"/>
      </xdr:nvSpPr>
      <xdr:spPr>
        <a:xfrm>
          <a:off x="608135" y="1982169"/>
          <a:ext cx="938661" cy="259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100">
              <a:solidFill>
                <a:srgbClr val="0000FF"/>
              </a:solidFill>
            </a:rPr>
            <a:t>Содержание</a:t>
          </a:r>
        </a:p>
      </xdr:txBody>
    </xdr:sp>
    <xdr:clientData/>
  </xdr:twoCellAnchor>
  <xdr:twoCellAnchor>
    <xdr:from>
      <xdr:col>2</xdr:col>
      <xdr:colOff>571516</xdr:colOff>
      <xdr:row>7</xdr:row>
      <xdr:rowOff>20153</xdr:rowOff>
    </xdr:from>
    <xdr:to>
      <xdr:col>2</xdr:col>
      <xdr:colOff>1422486</xdr:colOff>
      <xdr:row>8</xdr:row>
      <xdr:rowOff>134131</xdr:rowOff>
    </xdr:to>
    <xdr:sp macro="" textlink="">
      <xdr:nvSpPr>
        <xdr:cNvPr id="21" name="TextBox 2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D619144F-6B29-401A-B771-390AD58D1D7E}"/>
            </a:ext>
          </a:extLst>
        </xdr:cNvPr>
        <xdr:cNvSpPr txBox="1"/>
      </xdr:nvSpPr>
      <xdr:spPr>
        <a:xfrm>
          <a:off x="1751151" y="1983768"/>
          <a:ext cx="850970" cy="2605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Каталог</a:t>
          </a:r>
        </a:p>
      </xdr:txBody>
    </xdr:sp>
    <xdr:clientData/>
  </xdr:twoCellAnchor>
  <xdr:twoCellAnchor>
    <xdr:from>
      <xdr:col>3</xdr:col>
      <xdr:colOff>198139</xdr:colOff>
      <xdr:row>7</xdr:row>
      <xdr:rowOff>25412</xdr:rowOff>
    </xdr:from>
    <xdr:to>
      <xdr:col>4</xdr:col>
      <xdr:colOff>194122</xdr:colOff>
      <xdr:row>8</xdr:row>
      <xdr:rowOff>133385</xdr:rowOff>
    </xdr:to>
    <xdr:sp macro="" textlink="">
      <xdr:nvSpPr>
        <xdr:cNvPr id="22" name="TextBox 2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7F92953F-58C1-4E8A-9B13-B2A95FA3046A}"/>
            </a:ext>
          </a:extLst>
        </xdr:cNvPr>
        <xdr:cNvSpPr txBox="1"/>
      </xdr:nvSpPr>
      <xdr:spPr>
        <a:xfrm>
          <a:off x="2828504" y="1989027"/>
          <a:ext cx="911849" cy="2545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ru-RU" sz="1100">
              <a:solidFill>
                <a:srgbClr val="0000FF"/>
              </a:solidFill>
            </a:rPr>
            <a:t>Эл.</a:t>
          </a:r>
          <a:r>
            <a:rPr lang="ru-RU" sz="1100" baseline="0">
              <a:solidFill>
                <a:srgbClr val="0000FF"/>
              </a:solidFill>
            </a:rPr>
            <a:t> магазин</a:t>
          </a:r>
          <a:endParaRPr lang="ru-RU" sz="1100">
            <a:solidFill>
              <a:srgbClr val="0000FF"/>
            </a:solidFill>
          </a:endParaRPr>
        </a:p>
      </xdr:txBody>
    </xdr:sp>
    <xdr:clientData/>
  </xdr:twoCellAnchor>
  <xdr:twoCellAnchor>
    <xdr:from>
      <xdr:col>1</xdr:col>
      <xdr:colOff>481824</xdr:colOff>
      <xdr:row>6</xdr:row>
      <xdr:rowOff>109903</xdr:rowOff>
    </xdr:from>
    <xdr:to>
      <xdr:col>2</xdr:col>
      <xdr:colOff>367372</xdr:colOff>
      <xdr:row>8</xdr:row>
      <xdr:rowOff>148811</xdr:rowOff>
    </xdr:to>
    <xdr:sp macro="" textlink="">
      <xdr:nvSpPr>
        <xdr:cNvPr id="23" name="Прямоугольник: скругленные углы 22">
          <a:extLst>
            <a:ext uri="{FF2B5EF4-FFF2-40B4-BE49-F238E27FC236}">
              <a16:creationId xmlns:a16="http://schemas.microsoft.com/office/drawing/2014/main" id="{8304693E-971B-4401-86D0-9FE412E87F28}"/>
            </a:ext>
          </a:extLst>
        </xdr:cNvPr>
        <xdr:cNvSpPr/>
      </xdr:nvSpPr>
      <xdr:spPr>
        <a:xfrm>
          <a:off x="613709" y="1941634"/>
          <a:ext cx="933298" cy="317331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519325</xdr:colOff>
      <xdr:row>6</xdr:row>
      <xdr:rowOff>119381</xdr:rowOff>
    </xdr:from>
    <xdr:to>
      <xdr:col>3</xdr:col>
      <xdr:colOff>4224</xdr:colOff>
      <xdr:row>8</xdr:row>
      <xdr:rowOff>154626</xdr:rowOff>
    </xdr:to>
    <xdr:sp macro="" textlink="">
      <xdr:nvSpPr>
        <xdr:cNvPr id="24" name="Прямоугольник: скругленные углы 23">
          <a:extLst>
            <a:ext uri="{FF2B5EF4-FFF2-40B4-BE49-F238E27FC236}">
              <a16:creationId xmlns:a16="http://schemas.microsoft.com/office/drawing/2014/main" id="{C5D0C47E-9CE2-401F-BD8A-DAB0CF711656}"/>
            </a:ext>
          </a:extLst>
        </xdr:cNvPr>
        <xdr:cNvSpPr/>
      </xdr:nvSpPr>
      <xdr:spPr>
        <a:xfrm>
          <a:off x="1698960" y="1951112"/>
          <a:ext cx="935629" cy="313668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170498</xdr:colOff>
      <xdr:row>6</xdr:row>
      <xdr:rowOff>118537</xdr:rowOff>
    </xdr:from>
    <xdr:to>
      <xdr:col>4</xdr:col>
      <xdr:colOff>190261</xdr:colOff>
      <xdr:row>8</xdr:row>
      <xdr:rowOff>152769</xdr:rowOff>
    </xdr:to>
    <xdr:sp macro="" textlink="">
      <xdr:nvSpPr>
        <xdr:cNvPr id="25" name="Прямоугольник: скругленные углы 24">
          <a:extLst>
            <a:ext uri="{FF2B5EF4-FFF2-40B4-BE49-F238E27FC236}">
              <a16:creationId xmlns:a16="http://schemas.microsoft.com/office/drawing/2014/main" id="{C5ABEECE-CD4D-4D46-B157-D1933500AA06}"/>
            </a:ext>
          </a:extLst>
        </xdr:cNvPr>
        <xdr:cNvSpPr/>
      </xdr:nvSpPr>
      <xdr:spPr>
        <a:xfrm>
          <a:off x="2800863" y="1950268"/>
          <a:ext cx="935629" cy="312655"/>
        </a:xfrm>
        <a:prstGeom prst="round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68" displayName="Таблица68" ref="A1:S514" totalsRowShown="0" headerRowDxfId="27">
  <autoFilter ref="A1:S514" xr:uid="{00000000-0009-0000-0100-000001000000}"/>
  <tableColumns count="19">
    <tableColumn id="1" xr3:uid="{00000000-0010-0000-0000-000001000000}" name="Столбец3"/>
    <tableColumn id="2" xr3:uid="{00000000-0010-0000-0000-000002000000}" name="Наименование "/>
    <tableColumn id="3" xr3:uid="{00000000-0010-0000-0000-000003000000}" name="Полное  наименование"/>
    <tableColumn id="4" xr3:uid="{00000000-0010-0000-0000-000004000000}" name="Группа"/>
    <tableColumn id="5" xr3:uid="{00000000-0010-0000-0000-000005000000}" name="Тип 2"/>
    <tableColumn id="6" xr3:uid="{00000000-0010-0000-0000-000006000000}" name="Исполнение/_x000a_модификация "/>
    <tableColumn id="7" xr3:uid="{00000000-0010-0000-0000-000007000000}" name="DN"/>
    <tableColumn id="8" xr3:uid="{00000000-0010-0000-0000-000008000000}" name="МРД,_x000a_бар изб."/>
    <tableColumn id="9" xr3:uid="{00000000-0010-0000-0000-000009000000}" name="Рабочая температура, °С"/>
    <tableColumn id="10" xr3:uid="{00000000-0010-0000-0000-00000A000000}" name="Рабочая среда"/>
    <tableColumn id="11" xr3:uid="{00000000-0010-0000-0000-00000B000000}" name="Присоединение "/>
    <tableColumn id="12" xr3:uid="{00000000-0010-0000-0000-00000C000000}" name="Описание" dataDxfId="26"/>
    <tableColumn id="13" xr3:uid="{00000000-0010-0000-0000-00000D000000}" name="Цена,  у.е._x000a_без НДС" dataDxfId="25"/>
    <tableColumn id="14" xr3:uid="{00000000-0010-0000-0000-00000E000000}" name="Цена, у.е._x000a_с НДС 20%" dataDxfId="24">
      <calculatedColumnFormula>M2*1.2</calculatedColumnFormula>
    </tableColumn>
    <tableColumn id="15" xr3:uid="{00000000-0010-0000-0000-00000F000000}" name="Группа скидок " dataDxfId="23"/>
    <tableColumn id="16" xr3:uid="{00000000-0010-0000-0000-000010000000}" name="Примечание "/>
    <tableColumn id="17" xr3:uid="{00000000-0010-0000-0000-000011000000}" name="СКЛАД"/>
    <tableColumn id="18" xr3:uid="{00000000-0010-0000-0000-000012000000}" name="Столбец1">
      <calculatedColumnFormula>IF(Таблица68[[#This Row],[Столбец2]]="A",1,IF(Таблица68[[#This Row],[Столбец2]]="B",2,IF(Таблица68[[#This Row],[Столбец2]]="C",3)))</calculatedColumnFormula>
    </tableColumn>
    <tableColumn id="19" xr3:uid="{88F0B12E-D636-44A3-8469-7DA0DD9B1B5F}" name="Столбец2" dataDxfId="22" dataCellStyle="Обычный 3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ridan.ru/search/analogs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community.ridan.ru/" TargetMode="External"/><Relationship Id="rId1" Type="http://schemas.openxmlformats.org/officeDocument/2006/relationships/hyperlink" Target="https://ridan.group/Cooling/Katalog%20Klapany%20i%20komponenty%20dlya%20promyshlennyh%20sistem%20holodosnabzheniya%202024.pdf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80691-F164-4469-8AA7-F5D278903F26}">
  <dimension ref="B1:AF64"/>
  <sheetViews>
    <sheetView showGridLines="0" tabSelected="1" zoomScaleNormal="100" workbookViewId="0"/>
  </sheetViews>
  <sheetFormatPr defaultRowHeight="12.75"/>
  <cols>
    <col min="1" max="1" width="7.140625" customWidth="1"/>
    <col min="2" max="2" width="2.140625" customWidth="1"/>
    <col min="3" max="3" width="2" customWidth="1"/>
    <col min="4" max="4" width="6.7109375" customWidth="1"/>
    <col min="11" max="11" width="11.42578125" customWidth="1"/>
    <col min="14" max="14" width="10.140625" customWidth="1"/>
    <col min="15" max="15" width="2.140625" style="24" customWidth="1"/>
    <col min="16" max="16" width="2.140625" customWidth="1"/>
    <col min="17" max="17" width="7.140625" customWidth="1"/>
    <col min="18" max="19" width="2.140625" customWidth="1"/>
    <col min="28" max="28" width="11.7109375" customWidth="1"/>
    <col min="29" max="29" width="9.140625" customWidth="1"/>
    <col min="30" max="30" width="13.85546875" customWidth="1"/>
    <col min="31" max="32" width="2.140625" customWidth="1"/>
  </cols>
  <sheetData>
    <row r="1" spans="2:32" ht="11.25" customHeight="1"/>
    <row r="2" spans="2:32" ht="11.25" customHeight="1">
      <c r="B2" s="661"/>
      <c r="C2" s="662"/>
      <c r="D2" s="662"/>
      <c r="E2" s="662"/>
      <c r="F2" s="662"/>
      <c r="G2" s="662"/>
      <c r="H2" s="662"/>
      <c r="I2" s="662"/>
      <c r="J2" s="662"/>
      <c r="K2" s="662"/>
      <c r="L2" s="662"/>
      <c r="M2" s="662"/>
      <c r="N2" s="662"/>
      <c r="O2" s="662"/>
      <c r="P2" s="663"/>
      <c r="Q2" s="24"/>
      <c r="R2" s="661"/>
      <c r="S2" s="662"/>
      <c r="T2" s="662"/>
      <c r="U2" s="662"/>
      <c r="V2" s="662"/>
      <c r="W2" s="662"/>
      <c r="X2" s="662"/>
      <c r="Y2" s="662"/>
      <c r="Z2" s="662"/>
      <c r="AA2" s="662"/>
      <c r="AB2" s="662"/>
      <c r="AC2" s="662"/>
      <c r="AD2" s="662"/>
      <c r="AE2" s="662"/>
      <c r="AF2" s="663"/>
    </row>
    <row r="3" spans="2:32" ht="21" customHeight="1">
      <c r="B3" s="653"/>
      <c r="C3" s="668"/>
      <c r="D3" s="685" t="s">
        <v>1873</v>
      </c>
      <c r="E3" s="685"/>
      <c r="F3" s="685"/>
      <c r="G3" s="685"/>
      <c r="H3" s="685"/>
      <c r="I3" s="685"/>
      <c r="J3" s="685"/>
      <c r="K3" s="685"/>
      <c r="L3" s="646"/>
      <c r="M3" s="644"/>
      <c r="N3" s="639"/>
      <c r="O3" s="639"/>
      <c r="P3" s="664"/>
      <c r="Q3" s="647"/>
      <c r="R3" s="673"/>
      <c r="S3" s="668"/>
      <c r="T3" s="645"/>
      <c r="U3" s="645"/>
      <c r="V3" s="645"/>
      <c r="W3" s="645"/>
      <c r="X3" s="645"/>
      <c r="Y3" s="645"/>
      <c r="Z3" s="645"/>
      <c r="AA3" s="645"/>
      <c r="AB3" s="646"/>
      <c r="AC3" s="644"/>
      <c r="AD3" s="639"/>
      <c r="AE3" s="639"/>
      <c r="AF3" s="674"/>
    </row>
    <row r="4" spans="2:32" ht="12.75" customHeight="1">
      <c r="B4" s="653"/>
      <c r="C4" s="668"/>
      <c r="D4" s="685"/>
      <c r="E4" s="685"/>
      <c r="F4" s="685"/>
      <c r="G4" s="685"/>
      <c r="H4" s="685"/>
      <c r="I4" s="685"/>
      <c r="J4" s="685"/>
      <c r="K4" s="685"/>
      <c r="L4" s="646"/>
      <c r="M4" s="644"/>
      <c r="N4" s="639"/>
      <c r="O4" s="639"/>
      <c r="P4" s="664"/>
      <c r="Q4" s="647"/>
      <c r="R4" s="673"/>
      <c r="S4" s="668"/>
      <c r="T4" s="645"/>
      <c r="U4" s="645"/>
      <c r="V4" s="645"/>
      <c r="W4" s="645"/>
      <c r="X4" s="645"/>
      <c r="Y4" s="645"/>
      <c r="Z4" s="645"/>
      <c r="AA4" s="645"/>
      <c r="AB4" s="646"/>
      <c r="AC4" s="644"/>
      <c r="AD4" s="639"/>
      <c r="AE4" s="639"/>
      <c r="AF4" s="674"/>
    </row>
    <row r="5" spans="2:32" ht="12.75" customHeight="1">
      <c r="B5" s="653"/>
      <c r="C5" s="668"/>
      <c r="D5" s="685"/>
      <c r="E5" s="685"/>
      <c r="F5" s="685"/>
      <c r="G5" s="685"/>
      <c r="H5" s="685"/>
      <c r="I5" s="685"/>
      <c r="J5" s="685"/>
      <c r="K5" s="685"/>
      <c r="L5" s="646"/>
      <c r="M5" s="644"/>
      <c r="N5" s="639"/>
      <c r="O5" s="639"/>
      <c r="P5" s="664"/>
      <c r="Q5" s="647"/>
      <c r="R5" s="673"/>
      <c r="S5" s="668"/>
      <c r="T5" s="645"/>
      <c r="U5" s="645"/>
      <c r="V5" s="645"/>
      <c r="W5" s="645"/>
      <c r="X5" s="645"/>
      <c r="Y5" s="645"/>
      <c r="Z5" s="645"/>
      <c r="AA5" s="645"/>
      <c r="AB5" s="646"/>
      <c r="AC5" s="644"/>
      <c r="AD5" s="639"/>
      <c r="AE5" s="639"/>
      <c r="AF5" s="674"/>
    </row>
    <row r="6" spans="2:32" ht="11.25" customHeight="1">
      <c r="B6" s="653"/>
      <c r="C6" s="24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262"/>
      <c r="Q6" s="261"/>
      <c r="R6" s="260"/>
      <c r="S6" s="261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6"/>
    </row>
    <row r="7" spans="2:32" ht="21" customHeight="1">
      <c r="B7" s="653"/>
      <c r="C7" s="24"/>
      <c r="D7" s="640" t="s">
        <v>1807</v>
      </c>
      <c r="E7" s="640"/>
      <c r="F7" s="640"/>
      <c r="G7" s="152"/>
      <c r="H7" s="152"/>
      <c r="I7" s="152"/>
      <c r="J7" s="152"/>
      <c r="K7" s="152"/>
      <c r="L7" s="152"/>
      <c r="M7" s="152"/>
      <c r="N7" s="152"/>
      <c r="O7" s="152"/>
      <c r="P7" s="262"/>
      <c r="Q7" s="261"/>
      <c r="R7" s="260"/>
      <c r="S7" s="261"/>
      <c r="T7" s="682" t="s">
        <v>353</v>
      </c>
      <c r="U7" s="682"/>
      <c r="V7" s="682"/>
      <c r="W7" s="683"/>
      <c r="X7" s="683"/>
      <c r="Y7" s="683"/>
      <c r="Z7" s="683"/>
      <c r="AA7" s="683"/>
      <c r="AB7" s="683"/>
      <c r="AC7" s="683"/>
      <c r="AD7" s="683"/>
      <c r="AE7" s="683"/>
      <c r="AF7" s="26"/>
    </row>
    <row r="8" spans="2:32" ht="11.25" customHeight="1">
      <c r="B8" s="653"/>
      <c r="C8" s="24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262"/>
      <c r="Q8" s="261"/>
      <c r="R8" s="260"/>
      <c r="S8" s="261"/>
      <c r="T8" s="640"/>
      <c r="U8" s="640"/>
      <c r="V8" s="640"/>
      <c r="W8" s="24"/>
      <c r="X8" s="24"/>
      <c r="Y8" s="24"/>
      <c r="Z8" s="24"/>
      <c r="AA8" s="24"/>
      <c r="AB8" s="24"/>
      <c r="AC8" s="24"/>
      <c r="AD8" s="24"/>
      <c r="AE8" s="24"/>
      <c r="AF8" s="26"/>
    </row>
    <row r="9" spans="2:32" ht="18.75" customHeight="1">
      <c r="B9" s="653"/>
      <c r="C9" s="669"/>
      <c r="D9" s="643" t="s">
        <v>1821</v>
      </c>
      <c r="E9" s="643"/>
      <c r="F9" s="643"/>
      <c r="G9" s="643"/>
      <c r="H9" s="643"/>
      <c r="I9" s="643"/>
      <c r="J9" s="643"/>
      <c r="K9" s="643"/>
      <c r="L9" s="643"/>
      <c r="M9" s="643"/>
      <c r="N9" s="643"/>
      <c r="O9" s="643"/>
      <c r="P9" s="262"/>
      <c r="Q9" s="261"/>
      <c r="R9" s="260"/>
      <c r="S9" s="261"/>
      <c r="T9" s="657" t="s">
        <v>1846</v>
      </c>
      <c r="U9" s="657"/>
      <c r="V9" s="657"/>
      <c r="W9" s="657"/>
      <c r="X9" s="657"/>
      <c r="Y9" s="657"/>
      <c r="Z9" s="657"/>
      <c r="AA9" s="657"/>
      <c r="AB9" s="657"/>
      <c r="AC9" s="657"/>
      <c r="AD9" s="657"/>
      <c r="AE9" s="657"/>
      <c r="AF9" s="26"/>
    </row>
    <row r="10" spans="2:32" ht="18.75" customHeight="1">
      <c r="B10" s="653"/>
      <c r="C10" s="24"/>
      <c r="D10" s="642"/>
      <c r="E10" s="652" t="s">
        <v>1822</v>
      </c>
      <c r="F10" s="652"/>
      <c r="G10" s="652"/>
      <c r="H10" s="652"/>
      <c r="I10" s="652"/>
      <c r="J10" s="652"/>
      <c r="K10" s="652"/>
      <c r="L10" s="652"/>
      <c r="M10" s="652"/>
      <c r="N10" s="650" t="s">
        <v>1816</v>
      </c>
      <c r="O10" s="642"/>
      <c r="P10" s="262"/>
      <c r="Q10" s="261"/>
      <c r="R10" s="260"/>
      <c r="S10" s="261"/>
      <c r="T10" s="657"/>
      <c r="U10" s="657"/>
      <c r="V10" s="657"/>
      <c r="W10" s="657"/>
      <c r="X10" s="657"/>
      <c r="Y10" s="657"/>
      <c r="Z10" s="657"/>
      <c r="AA10" s="657"/>
      <c r="AB10" s="657"/>
      <c r="AC10" s="657"/>
      <c r="AD10" s="657"/>
      <c r="AE10" s="657"/>
      <c r="AF10" s="26"/>
    </row>
    <row r="11" spans="2:32" ht="11.25" customHeight="1">
      <c r="B11" s="653"/>
      <c r="C11" s="24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262"/>
      <c r="Q11" s="261"/>
      <c r="R11" s="260"/>
      <c r="S11" s="261"/>
      <c r="T11" s="657"/>
      <c r="U11" s="657"/>
      <c r="V11" s="657"/>
      <c r="W11" s="657"/>
      <c r="X11" s="657"/>
      <c r="Y11" s="657"/>
      <c r="Z11" s="657"/>
      <c r="AA11" s="657"/>
      <c r="AB11" s="657"/>
      <c r="AC11" s="657"/>
      <c r="AD11" s="657"/>
      <c r="AE11" s="657"/>
      <c r="AF11" s="26"/>
    </row>
    <row r="12" spans="2:32" ht="18.75" customHeight="1">
      <c r="B12" s="653"/>
      <c r="C12" s="669"/>
      <c r="D12" s="643" t="s">
        <v>1811</v>
      </c>
      <c r="E12" s="643"/>
      <c r="F12" s="643"/>
      <c r="G12" s="643"/>
      <c r="H12" s="643"/>
      <c r="I12" s="643"/>
      <c r="J12" s="643"/>
      <c r="K12" s="643"/>
      <c r="L12" s="643"/>
      <c r="M12" s="643"/>
      <c r="N12" s="643"/>
      <c r="O12" s="643"/>
      <c r="P12" s="665"/>
      <c r="Q12" s="648"/>
      <c r="R12" s="675"/>
      <c r="S12" s="643"/>
      <c r="T12" s="681" t="s">
        <v>1843</v>
      </c>
      <c r="U12" s="681"/>
      <c r="V12" s="681"/>
      <c r="W12" s="681"/>
      <c r="X12" s="681"/>
      <c r="Y12" s="681"/>
      <c r="Z12" s="681"/>
      <c r="AA12" s="681"/>
      <c r="AB12" s="681"/>
      <c r="AC12" s="681"/>
      <c r="AD12" s="681"/>
      <c r="AE12" s="681"/>
      <c r="AF12" s="26"/>
    </row>
    <row r="13" spans="2:32" ht="18.75" customHeight="1">
      <c r="B13" s="653"/>
      <c r="C13" s="24"/>
      <c r="D13" s="642"/>
      <c r="E13" s="652" t="s">
        <v>1817</v>
      </c>
      <c r="F13" s="652"/>
      <c r="G13" s="652"/>
      <c r="H13" s="652"/>
      <c r="I13" s="652"/>
      <c r="J13" s="652"/>
      <c r="K13" s="652"/>
      <c r="L13" s="652"/>
      <c r="M13" s="652"/>
      <c r="N13" s="650" t="s">
        <v>1816</v>
      </c>
      <c r="O13" s="642"/>
      <c r="P13" s="665"/>
      <c r="Q13" s="648"/>
      <c r="R13" s="675"/>
      <c r="S13" s="648"/>
      <c r="T13" s="657" t="s">
        <v>1847</v>
      </c>
      <c r="U13" s="657"/>
      <c r="V13" s="657"/>
      <c r="W13" s="657"/>
      <c r="X13" s="657"/>
      <c r="Y13" s="657"/>
      <c r="Z13" s="657"/>
      <c r="AA13" s="657"/>
      <c r="AB13" s="657"/>
      <c r="AC13" s="657"/>
      <c r="AD13" s="657"/>
      <c r="AE13" s="657"/>
      <c r="AF13" s="26"/>
    </row>
    <row r="14" spans="2:32" ht="18.75" customHeight="1">
      <c r="B14" s="653"/>
      <c r="C14" s="24"/>
      <c r="D14" s="642"/>
      <c r="E14" s="652" t="s">
        <v>1823</v>
      </c>
      <c r="F14" s="652"/>
      <c r="G14" s="652"/>
      <c r="H14" s="652"/>
      <c r="I14" s="652"/>
      <c r="J14" s="652"/>
      <c r="K14" s="652"/>
      <c r="L14" s="652"/>
      <c r="M14" s="652"/>
      <c r="N14" s="650" t="s">
        <v>1816</v>
      </c>
      <c r="O14" s="642"/>
      <c r="P14" s="665"/>
      <c r="Q14" s="648"/>
      <c r="R14" s="675"/>
      <c r="S14" s="648"/>
      <c r="T14" s="657"/>
      <c r="U14" s="657"/>
      <c r="V14" s="657"/>
      <c r="W14" s="657"/>
      <c r="X14" s="657"/>
      <c r="Y14" s="657"/>
      <c r="Z14" s="657"/>
      <c r="AA14" s="657"/>
      <c r="AB14" s="657"/>
      <c r="AC14" s="657"/>
      <c r="AD14" s="657"/>
      <c r="AE14" s="657"/>
      <c r="AF14" s="26"/>
    </row>
    <row r="15" spans="2:32" ht="18.75" customHeight="1">
      <c r="B15" s="653"/>
      <c r="C15" s="24"/>
      <c r="D15" s="642"/>
      <c r="E15" s="652" t="s">
        <v>1818</v>
      </c>
      <c r="F15" s="652"/>
      <c r="G15" s="652"/>
      <c r="H15" s="652"/>
      <c r="I15" s="652"/>
      <c r="J15" s="652"/>
      <c r="K15" s="652"/>
      <c r="L15" s="652"/>
      <c r="M15" s="652"/>
      <c r="N15" s="650" t="s">
        <v>1816</v>
      </c>
      <c r="O15" s="642"/>
      <c r="P15" s="665"/>
      <c r="Q15" s="648"/>
      <c r="R15" s="675"/>
      <c r="S15" s="648"/>
      <c r="T15" s="657"/>
      <c r="U15" s="657"/>
      <c r="V15" s="657"/>
      <c r="W15" s="657"/>
      <c r="X15" s="657"/>
      <c r="Y15" s="657"/>
      <c r="Z15" s="657"/>
      <c r="AA15" s="657"/>
      <c r="AB15" s="657"/>
      <c r="AC15" s="657"/>
      <c r="AD15" s="657"/>
      <c r="AE15" s="657"/>
      <c r="AF15" s="26"/>
    </row>
    <row r="16" spans="2:32" ht="11.25" customHeight="1">
      <c r="B16" s="653"/>
      <c r="C16" s="24"/>
      <c r="D16" s="642"/>
      <c r="E16" s="642"/>
      <c r="F16" s="642"/>
      <c r="G16" s="642"/>
      <c r="H16" s="642"/>
      <c r="I16" s="642"/>
      <c r="J16" s="642"/>
      <c r="K16" s="642"/>
      <c r="L16" s="642"/>
      <c r="M16" s="642"/>
      <c r="N16" s="642"/>
      <c r="O16" s="642"/>
      <c r="P16" s="665"/>
      <c r="Q16" s="648"/>
      <c r="R16" s="675"/>
      <c r="S16" s="648"/>
      <c r="T16" s="657"/>
      <c r="U16" s="657"/>
      <c r="V16" s="657"/>
      <c r="W16" s="657"/>
      <c r="X16" s="657"/>
      <c r="Y16" s="657"/>
      <c r="Z16" s="657"/>
      <c r="AA16" s="657"/>
      <c r="AB16" s="657"/>
      <c r="AC16" s="657"/>
      <c r="AD16" s="657"/>
      <c r="AE16" s="657"/>
      <c r="AF16" s="26"/>
    </row>
    <row r="17" spans="2:32" ht="18.75" customHeight="1">
      <c r="B17" s="653"/>
      <c r="C17" s="669"/>
      <c r="D17" s="643" t="s">
        <v>1812</v>
      </c>
      <c r="E17" s="643"/>
      <c r="F17" s="643"/>
      <c r="G17" s="643"/>
      <c r="H17" s="643"/>
      <c r="I17" s="643"/>
      <c r="J17" s="643"/>
      <c r="K17" s="643"/>
      <c r="L17" s="643"/>
      <c r="M17" s="643"/>
      <c r="N17" s="643"/>
      <c r="O17" s="643"/>
      <c r="P17" s="665"/>
      <c r="Q17" s="648"/>
      <c r="R17" s="675"/>
      <c r="S17" s="648"/>
      <c r="T17" s="657"/>
      <c r="U17" s="657"/>
      <c r="V17" s="657"/>
      <c r="W17" s="657"/>
      <c r="X17" s="657"/>
      <c r="Y17" s="657"/>
      <c r="Z17" s="657"/>
      <c r="AA17" s="657"/>
      <c r="AB17" s="657"/>
      <c r="AC17" s="657"/>
      <c r="AD17" s="657"/>
      <c r="AE17" s="657"/>
      <c r="AF17" s="26"/>
    </row>
    <row r="18" spans="2:32" ht="18.75" customHeight="1">
      <c r="B18" s="653"/>
      <c r="C18" s="24"/>
      <c r="D18" s="642"/>
      <c r="E18" s="652" t="s">
        <v>1819</v>
      </c>
      <c r="F18" s="652"/>
      <c r="G18" s="652"/>
      <c r="H18" s="652"/>
      <c r="I18" s="652"/>
      <c r="J18" s="652"/>
      <c r="K18" s="652"/>
      <c r="L18" s="652"/>
      <c r="M18" s="652"/>
      <c r="N18" s="650" t="s">
        <v>1816</v>
      </c>
      <c r="O18" s="642"/>
      <c r="P18" s="665"/>
      <c r="Q18" s="648"/>
      <c r="R18" s="675"/>
      <c r="S18" s="648"/>
      <c r="T18" s="657"/>
      <c r="U18" s="657"/>
      <c r="V18" s="657"/>
      <c r="W18" s="657"/>
      <c r="X18" s="657"/>
      <c r="Y18" s="657"/>
      <c r="Z18" s="657"/>
      <c r="AA18" s="657"/>
      <c r="AB18" s="657"/>
      <c r="AC18" s="657"/>
      <c r="AD18" s="657"/>
      <c r="AE18" s="657"/>
      <c r="AF18" s="26"/>
    </row>
    <row r="19" spans="2:32" ht="11.25" customHeight="1">
      <c r="B19" s="653"/>
      <c r="C19" s="24"/>
      <c r="D19" s="642"/>
      <c r="E19" s="642"/>
      <c r="F19" s="642"/>
      <c r="G19" s="642"/>
      <c r="H19" s="642"/>
      <c r="I19" s="642"/>
      <c r="J19" s="642"/>
      <c r="K19" s="642"/>
      <c r="L19" s="642"/>
      <c r="M19" s="642"/>
      <c r="N19" s="642"/>
      <c r="O19" s="642"/>
      <c r="P19" s="665"/>
      <c r="Q19" s="648"/>
      <c r="R19" s="675"/>
      <c r="S19" s="648"/>
      <c r="T19" s="657"/>
      <c r="U19" s="657"/>
      <c r="V19" s="657"/>
      <c r="W19" s="657"/>
      <c r="X19" s="657"/>
      <c r="Y19" s="657"/>
      <c r="Z19" s="657"/>
      <c r="AA19" s="657"/>
      <c r="AB19" s="657"/>
      <c r="AC19" s="657"/>
      <c r="AD19" s="657"/>
      <c r="AE19" s="657"/>
      <c r="AF19" s="26"/>
    </row>
    <row r="20" spans="2:32" ht="18.75" customHeight="1">
      <c r="B20" s="653"/>
      <c r="C20" s="669"/>
      <c r="D20" s="643" t="s">
        <v>1813</v>
      </c>
      <c r="E20" s="643"/>
      <c r="F20" s="643"/>
      <c r="G20" s="643"/>
      <c r="H20" s="643"/>
      <c r="I20" s="643"/>
      <c r="J20" s="643"/>
      <c r="K20" s="643"/>
      <c r="L20" s="643"/>
      <c r="M20" s="643"/>
      <c r="N20" s="643"/>
      <c r="O20" s="643"/>
      <c r="P20" s="665"/>
      <c r="Q20" s="648"/>
      <c r="R20" s="675"/>
      <c r="S20" s="648"/>
      <c r="T20" s="657"/>
      <c r="U20" s="657"/>
      <c r="V20" s="657"/>
      <c r="W20" s="657"/>
      <c r="X20" s="657"/>
      <c r="Y20" s="657"/>
      <c r="Z20" s="657"/>
      <c r="AA20" s="657"/>
      <c r="AB20" s="657"/>
      <c r="AC20" s="657"/>
      <c r="AD20" s="657"/>
      <c r="AE20" s="657"/>
      <c r="AF20" s="26"/>
    </row>
    <row r="21" spans="2:32" ht="18.75" customHeight="1">
      <c r="B21" s="653"/>
      <c r="C21" s="24"/>
      <c r="D21" s="642"/>
      <c r="E21" s="652" t="s">
        <v>1824</v>
      </c>
      <c r="F21" s="652"/>
      <c r="G21" s="652"/>
      <c r="H21" s="652"/>
      <c r="I21" s="652"/>
      <c r="J21" s="652"/>
      <c r="K21" s="652"/>
      <c r="L21" s="652"/>
      <c r="M21" s="652"/>
      <c r="N21" s="650" t="s">
        <v>1816</v>
      </c>
      <c r="O21" s="642"/>
      <c r="P21" s="665"/>
      <c r="Q21" s="648"/>
      <c r="R21" s="675"/>
      <c r="S21" s="648"/>
      <c r="T21" s="657"/>
      <c r="U21" s="657"/>
      <c r="V21" s="657"/>
      <c r="W21" s="657"/>
      <c r="X21" s="657"/>
      <c r="Y21" s="657"/>
      <c r="Z21" s="657"/>
      <c r="AA21" s="657"/>
      <c r="AB21" s="657"/>
      <c r="AC21" s="657"/>
      <c r="AD21" s="657"/>
      <c r="AE21" s="657"/>
      <c r="AF21" s="26"/>
    </row>
    <row r="22" spans="2:32" ht="18.75" customHeight="1">
      <c r="B22" s="653"/>
      <c r="C22" s="24"/>
      <c r="D22" s="642"/>
      <c r="E22" s="652" t="s">
        <v>1825</v>
      </c>
      <c r="F22" s="652"/>
      <c r="G22" s="652"/>
      <c r="H22" s="652"/>
      <c r="I22" s="652"/>
      <c r="J22" s="652"/>
      <c r="K22" s="652"/>
      <c r="L22" s="652"/>
      <c r="M22" s="652"/>
      <c r="N22" s="650" t="s">
        <v>1816</v>
      </c>
      <c r="O22" s="642"/>
      <c r="P22" s="665"/>
      <c r="Q22" s="648"/>
      <c r="R22" s="675"/>
      <c r="S22" s="648"/>
      <c r="T22" s="657"/>
      <c r="U22" s="657"/>
      <c r="V22" s="657"/>
      <c r="W22" s="657"/>
      <c r="X22" s="657"/>
      <c r="Y22" s="657"/>
      <c r="Z22" s="657"/>
      <c r="AA22" s="657"/>
      <c r="AB22" s="657"/>
      <c r="AC22" s="657"/>
      <c r="AD22" s="657"/>
      <c r="AE22" s="657"/>
      <c r="AF22" s="26"/>
    </row>
    <row r="23" spans="2:32" ht="11.25" customHeight="1">
      <c r="B23" s="653"/>
      <c r="C23" s="24"/>
      <c r="D23" s="642"/>
      <c r="E23" s="642"/>
      <c r="F23" s="642"/>
      <c r="G23" s="642"/>
      <c r="H23" s="642"/>
      <c r="I23" s="642"/>
      <c r="J23" s="642"/>
      <c r="K23" s="642"/>
      <c r="L23" s="642"/>
      <c r="M23" s="642"/>
      <c r="N23" s="642"/>
      <c r="O23" s="642"/>
      <c r="P23" s="665"/>
      <c r="Q23" s="648"/>
      <c r="R23" s="675"/>
      <c r="S23" s="648"/>
      <c r="T23" s="657"/>
      <c r="U23" s="657"/>
      <c r="V23" s="657"/>
      <c r="W23" s="657"/>
      <c r="X23" s="657"/>
      <c r="Y23" s="657"/>
      <c r="Z23" s="657"/>
      <c r="AA23" s="657"/>
      <c r="AB23" s="657"/>
      <c r="AC23" s="657"/>
      <c r="AD23" s="657"/>
      <c r="AE23" s="657"/>
      <c r="AF23" s="26"/>
    </row>
    <row r="24" spans="2:32" ht="18.75" customHeight="1">
      <c r="B24" s="653"/>
      <c r="C24" s="669"/>
      <c r="D24" s="643" t="s">
        <v>1841</v>
      </c>
      <c r="E24" s="643"/>
      <c r="F24" s="643"/>
      <c r="G24" s="643"/>
      <c r="H24" s="643"/>
      <c r="I24" s="643"/>
      <c r="J24" s="643"/>
      <c r="K24" s="643"/>
      <c r="L24" s="643"/>
      <c r="M24" s="643"/>
      <c r="N24" s="643"/>
      <c r="O24" s="643"/>
      <c r="P24" s="665"/>
      <c r="Q24" s="648"/>
      <c r="R24" s="675"/>
      <c r="S24" s="648"/>
      <c r="T24" s="657"/>
      <c r="U24" s="657"/>
      <c r="V24" s="657"/>
      <c r="W24" s="657"/>
      <c r="X24" s="657"/>
      <c r="Y24" s="657"/>
      <c r="Z24" s="657"/>
      <c r="AA24" s="657"/>
      <c r="AB24" s="657"/>
      <c r="AC24" s="657"/>
      <c r="AD24" s="657"/>
      <c r="AE24" s="657"/>
      <c r="AF24" s="26"/>
    </row>
    <row r="25" spans="2:32" ht="18.75" customHeight="1">
      <c r="B25" s="653"/>
      <c r="C25" s="24"/>
      <c r="D25" s="642"/>
      <c r="E25" s="652" t="s">
        <v>1826</v>
      </c>
      <c r="F25" s="652"/>
      <c r="G25" s="652"/>
      <c r="H25" s="652"/>
      <c r="I25" s="652"/>
      <c r="J25" s="652"/>
      <c r="K25" s="652"/>
      <c r="L25" s="652"/>
      <c r="M25" s="652"/>
      <c r="N25" s="650" t="s">
        <v>1816</v>
      </c>
      <c r="O25" s="642"/>
      <c r="P25" s="665"/>
      <c r="Q25" s="648"/>
      <c r="R25" s="675"/>
      <c r="S25" s="648"/>
      <c r="T25" s="657"/>
      <c r="U25" s="657"/>
      <c r="V25" s="657"/>
      <c r="W25" s="657"/>
      <c r="X25" s="657"/>
      <c r="Y25" s="657"/>
      <c r="Z25" s="657"/>
      <c r="AA25" s="657"/>
      <c r="AB25" s="657"/>
      <c r="AC25" s="657"/>
      <c r="AD25" s="657"/>
      <c r="AE25" s="657"/>
      <c r="AF25" s="26"/>
    </row>
    <row r="26" spans="2:32" ht="11.25" customHeight="1">
      <c r="B26" s="653"/>
      <c r="C26" s="24"/>
      <c r="D26" s="642"/>
      <c r="E26" s="642"/>
      <c r="F26" s="642"/>
      <c r="G26" s="642"/>
      <c r="H26" s="642"/>
      <c r="I26" s="642"/>
      <c r="J26" s="642"/>
      <c r="K26" s="642"/>
      <c r="L26" s="642"/>
      <c r="M26" s="642"/>
      <c r="N26" s="642"/>
      <c r="O26" s="642"/>
      <c r="P26" s="665"/>
      <c r="Q26" s="648"/>
      <c r="R26" s="675"/>
      <c r="S26" s="648"/>
      <c r="T26" s="657"/>
      <c r="U26" s="657"/>
      <c r="V26" s="657"/>
      <c r="W26" s="657"/>
      <c r="X26" s="657"/>
      <c r="Y26" s="657"/>
      <c r="Z26" s="657"/>
      <c r="AA26" s="657"/>
      <c r="AB26" s="657"/>
      <c r="AC26" s="657"/>
      <c r="AD26" s="657"/>
      <c r="AE26" s="657"/>
      <c r="AF26" s="26"/>
    </row>
    <row r="27" spans="2:32" ht="18.75" customHeight="1">
      <c r="B27" s="653"/>
      <c r="C27" s="669"/>
      <c r="D27" s="643" t="s">
        <v>1840</v>
      </c>
      <c r="E27" s="643"/>
      <c r="F27" s="643"/>
      <c r="G27" s="643"/>
      <c r="H27" s="643"/>
      <c r="I27" s="643"/>
      <c r="J27" s="643"/>
      <c r="K27" s="643"/>
      <c r="L27" s="643"/>
      <c r="M27" s="643"/>
      <c r="N27" s="643"/>
      <c r="O27" s="643"/>
      <c r="P27" s="665"/>
      <c r="Q27" s="648"/>
      <c r="R27" s="675"/>
      <c r="S27" s="643"/>
      <c r="T27" s="681" t="s">
        <v>1850</v>
      </c>
      <c r="U27" s="681"/>
      <c r="V27" s="681"/>
      <c r="W27" s="681"/>
      <c r="X27" s="681"/>
      <c r="Y27" s="681"/>
      <c r="Z27" s="681"/>
      <c r="AA27" s="681"/>
      <c r="AB27" s="681"/>
      <c r="AC27" s="681"/>
      <c r="AD27" s="681"/>
      <c r="AE27" s="681"/>
      <c r="AF27" s="26"/>
    </row>
    <row r="28" spans="2:32" ht="18.75" customHeight="1">
      <c r="B28" s="653"/>
      <c r="C28" s="24"/>
      <c r="D28" s="642"/>
      <c r="E28" s="652" t="s">
        <v>1842</v>
      </c>
      <c r="F28" s="652"/>
      <c r="G28" s="652"/>
      <c r="H28" s="652"/>
      <c r="I28" s="652"/>
      <c r="J28" s="652"/>
      <c r="K28" s="652"/>
      <c r="L28" s="652"/>
      <c r="M28" s="652"/>
      <c r="N28" s="650" t="s">
        <v>1816</v>
      </c>
      <c r="O28" s="642"/>
      <c r="P28" s="665"/>
      <c r="Q28" s="648"/>
      <c r="R28" s="675"/>
      <c r="S28" s="648"/>
      <c r="T28" s="657" t="s">
        <v>1880</v>
      </c>
      <c r="U28" s="657"/>
      <c r="V28" s="657"/>
      <c r="W28" s="657"/>
      <c r="X28" s="657"/>
      <c r="Y28" s="657"/>
      <c r="Z28" s="657"/>
      <c r="AA28" s="657"/>
      <c r="AB28" s="657"/>
      <c r="AC28" s="657"/>
      <c r="AD28" s="657"/>
      <c r="AE28" s="657"/>
      <c r="AF28" s="26"/>
    </row>
    <row r="29" spans="2:32" ht="18.75" customHeight="1">
      <c r="B29" s="653"/>
      <c r="C29" s="24"/>
      <c r="D29" s="642"/>
      <c r="E29" s="652" t="s">
        <v>1827</v>
      </c>
      <c r="F29" s="652"/>
      <c r="G29" s="652"/>
      <c r="H29" s="652"/>
      <c r="I29" s="652"/>
      <c r="J29" s="652"/>
      <c r="K29" s="652"/>
      <c r="L29" s="652"/>
      <c r="M29" s="652"/>
      <c r="N29" s="650" t="s">
        <v>1816</v>
      </c>
      <c r="O29" s="642"/>
      <c r="P29" s="665"/>
      <c r="Q29" s="648"/>
      <c r="R29" s="675"/>
      <c r="S29" s="648"/>
      <c r="T29" s="657"/>
      <c r="U29" s="657"/>
      <c r="V29" s="657"/>
      <c r="W29" s="657"/>
      <c r="X29" s="657"/>
      <c r="Y29" s="657"/>
      <c r="Z29" s="657"/>
      <c r="AA29" s="657"/>
      <c r="AB29" s="657"/>
      <c r="AC29" s="657"/>
      <c r="AD29" s="657"/>
      <c r="AE29" s="657"/>
      <c r="AF29" s="26"/>
    </row>
    <row r="30" spans="2:32" ht="18.75" customHeight="1">
      <c r="B30" s="653"/>
      <c r="C30" s="24"/>
      <c r="D30" s="642"/>
      <c r="E30" s="652" t="s">
        <v>1828</v>
      </c>
      <c r="F30" s="652"/>
      <c r="G30" s="652"/>
      <c r="H30" s="652"/>
      <c r="I30" s="652"/>
      <c r="J30" s="652"/>
      <c r="K30" s="652"/>
      <c r="L30" s="652"/>
      <c r="M30" s="652"/>
      <c r="N30" s="650" t="s">
        <v>1816</v>
      </c>
      <c r="O30" s="642"/>
      <c r="P30" s="665"/>
      <c r="Q30" s="648"/>
      <c r="R30" s="675"/>
      <c r="S30" s="648"/>
      <c r="T30" s="657"/>
      <c r="U30" s="657"/>
      <c r="V30" s="657"/>
      <c r="W30" s="657"/>
      <c r="X30" s="657"/>
      <c r="Y30" s="657"/>
      <c r="Z30" s="657"/>
      <c r="AA30" s="657"/>
      <c r="AB30" s="657"/>
      <c r="AC30" s="657"/>
      <c r="AD30" s="657"/>
      <c r="AE30" s="657"/>
      <c r="AF30" s="26"/>
    </row>
    <row r="31" spans="2:32" ht="11.25" customHeight="1">
      <c r="B31" s="653"/>
      <c r="C31" s="24"/>
      <c r="D31" s="642"/>
      <c r="E31" s="642"/>
      <c r="F31" s="642"/>
      <c r="G31" s="642"/>
      <c r="H31" s="642"/>
      <c r="I31" s="642"/>
      <c r="J31" s="642"/>
      <c r="K31" s="642"/>
      <c r="L31" s="642"/>
      <c r="M31" s="642"/>
      <c r="N31" s="642"/>
      <c r="O31" s="642"/>
      <c r="P31" s="665"/>
      <c r="Q31" s="648"/>
      <c r="R31" s="675"/>
      <c r="S31" s="648"/>
      <c r="T31" s="657"/>
      <c r="U31" s="657"/>
      <c r="V31" s="657"/>
      <c r="W31" s="657"/>
      <c r="X31" s="657"/>
      <c r="Y31" s="657"/>
      <c r="Z31" s="657"/>
      <c r="AA31" s="657"/>
      <c r="AB31" s="657"/>
      <c r="AC31" s="657"/>
      <c r="AD31" s="657"/>
      <c r="AE31" s="657"/>
      <c r="AF31" s="26"/>
    </row>
    <row r="32" spans="2:32" ht="18.75" customHeight="1">
      <c r="B32" s="653"/>
      <c r="C32" s="669"/>
      <c r="D32" s="643" t="s">
        <v>1808</v>
      </c>
      <c r="E32" s="643"/>
      <c r="F32" s="643"/>
      <c r="G32" s="643"/>
      <c r="H32" s="643"/>
      <c r="I32" s="643"/>
      <c r="J32" s="643"/>
      <c r="K32" s="643"/>
      <c r="L32" s="643"/>
      <c r="M32" s="643"/>
      <c r="N32" s="643"/>
      <c r="O32" s="643"/>
      <c r="P32" s="665"/>
      <c r="Q32" s="648"/>
      <c r="R32" s="675"/>
      <c r="S32" s="643"/>
      <c r="T32" s="681" t="s">
        <v>1844</v>
      </c>
      <c r="U32" s="681"/>
      <c r="V32" s="681"/>
      <c r="W32" s="681"/>
      <c r="X32" s="681"/>
      <c r="Y32" s="681"/>
      <c r="Z32" s="681"/>
      <c r="AA32" s="681"/>
      <c r="AB32" s="681"/>
      <c r="AC32" s="681"/>
      <c r="AD32" s="681"/>
      <c r="AE32" s="681"/>
      <c r="AF32" s="26"/>
    </row>
    <row r="33" spans="2:32" ht="22.5" customHeight="1">
      <c r="B33" s="653"/>
      <c r="C33" s="24"/>
      <c r="D33" s="642"/>
      <c r="E33" s="652" t="s">
        <v>1829</v>
      </c>
      <c r="F33" s="652"/>
      <c r="G33" s="652"/>
      <c r="H33" s="652"/>
      <c r="I33" s="652"/>
      <c r="J33" s="652"/>
      <c r="K33" s="652"/>
      <c r="L33" s="652"/>
      <c r="M33" s="652"/>
      <c r="N33" s="650" t="s">
        <v>1816</v>
      </c>
      <c r="O33" s="642"/>
      <c r="P33" s="665"/>
      <c r="Q33" s="648"/>
      <c r="R33" s="675"/>
      <c r="S33" s="648"/>
      <c r="T33" s="657" t="s">
        <v>1845</v>
      </c>
      <c r="U33" s="657"/>
      <c r="V33" s="657"/>
      <c r="W33" s="657"/>
      <c r="X33" s="657"/>
      <c r="Y33" s="657"/>
      <c r="Z33" s="657"/>
      <c r="AA33" s="657"/>
      <c r="AB33" s="657"/>
      <c r="AC33" s="657"/>
      <c r="AD33" s="657"/>
      <c r="AE33" s="658"/>
      <c r="AF33" s="26"/>
    </row>
    <row r="34" spans="2:32" ht="22.5" customHeight="1">
      <c r="B34" s="653"/>
      <c r="C34" s="24"/>
      <c r="D34" s="642"/>
      <c r="E34" s="652" t="s">
        <v>1830</v>
      </c>
      <c r="F34" s="652"/>
      <c r="G34" s="652"/>
      <c r="H34" s="652"/>
      <c r="I34" s="652"/>
      <c r="J34" s="652"/>
      <c r="K34" s="652"/>
      <c r="L34" s="652"/>
      <c r="M34" s="652"/>
      <c r="N34" s="650" t="s">
        <v>1816</v>
      </c>
      <c r="O34" s="642"/>
      <c r="P34" s="665"/>
      <c r="Q34" s="648"/>
      <c r="R34" s="675"/>
      <c r="S34" s="648"/>
      <c r="T34" s="657"/>
      <c r="U34" s="657"/>
      <c r="V34" s="657"/>
      <c r="W34" s="657"/>
      <c r="X34" s="657"/>
      <c r="Y34" s="657"/>
      <c r="Z34" s="657"/>
      <c r="AA34" s="657"/>
      <c r="AB34" s="657"/>
      <c r="AC34" s="657"/>
      <c r="AD34" s="657"/>
      <c r="AE34" s="658"/>
      <c r="AF34" s="26"/>
    </row>
    <row r="35" spans="2:32" ht="22.5" customHeight="1">
      <c r="B35" s="653"/>
      <c r="C35" s="24"/>
      <c r="D35" s="642"/>
      <c r="E35" s="652" t="s">
        <v>1831</v>
      </c>
      <c r="F35" s="652"/>
      <c r="G35" s="652"/>
      <c r="H35" s="652"/>
      <c r="I35" s="652"/>
      <c r="J35" s="652"/>
      <c r="K35" s="652"/>
      <c r="L35" s="652"/>
      <c r="M35" s="652"/>
      <c r="N35" s="650" t="s">
        <v>1816</v>
      </c>
      <c r="O35" s="642"/>
      <c r="P35" s="665"/>
      <c r="Q35" s="648"/>
      <c r="R35" s="675"/>
      <c r="S35" s="648"/>
      <c r="T35" s="657"/>
      <c r="U35" s="657"/>
      <c r="V35" s="657"/>
      <c r="W35" s="657"/>
      <c r="X35" s="657"/>
      <c r="Y35" s="657"/>
      <c r="Z35" s="657"/>
      <c r="AA35" s="657"/>
      <c r="AB35" s="657"/>
      <c r="AC35" s="657"/>
      <c r="AD35" s="657"/>
      <c r="AE35" s="658"/>
      <c r="AF35" s="26"/>
    </row>
    <row r="36" spans="2:32" ht="22.5" customHeight="1">
      <c r="B36" s="653"/>
      <c r="C36" s="24"/>
      <c r="D36" s="642"/>
      <c r="E36" s="652" t="s">
        <v>1832</v>
      </c>
      <c r="F36" s="652"/>
      <c r="G36" s="652"/>
      <c r="H36" s="652"/>
      <c r="I36" s="652"/>
      <c r="J36" s="652"/>
      <c r="K36" s="652"/>
      <c r="L36" s="652"/>
      <c r="M36" s="652"/>
      <c r="N36" s="650" t="s">
        <v>1816</v>
      </c>
      <c r="O36" s="642"/>
      <c r="P36" s="665"/>
      <c r="Q36" s="648"/>
      <c r="R36" s="675"/>
      <c r="S36" s="648"/>
      <c r="T36" s="657"/>
      <c r="U36" s="657"/>
      <c r="V36" s="657"/>
      <c r="W36" s="657"/>
      <c r="X36" s="657"/>
      <c r="Y36" s="657"/>
      <c r="Z36" s="657"/>
      <c r="AA36" s="657"/>
      <c r="AB36" s="657"/>
      <c r="AC36" s="657"/>
      <c r="AD36" s="657"/>
      <c r="AE36" s="658"/>
      <c r="AF36" s="26"/>
    </row>
    <row r="37" spans="2:32" ht="22.5" customHeight="1">
      <c r="B37" s="653"/>
      <c r="C37" s="24"/>
      <c r="D37" s="642"/>
      <c r="E37" s="652" t="s">
        <v>1833</v>
      </c>
      <c r="F37" s="652"/>
      <c r="G37" s="652"/>
      <c r="H37" s="652"/>
      <c r="I37" s="652"/>
      <c r="J37" s="652"/>
      <c r="K37" s="652"/>
      <c r="L37" s="652"/>
      <c r="M37" s="652"/>
      <c r="N37" s="650" t="s">
        <v>1816</v>
      </c>
      <c r="O37" s="642"/>
      <c r="P37" s="665"/>
      <c r="Q37" s="648"/>
      <c r="R37" s="675"/>
      <c r="S37" s="648"/>
      <c r="T37" s="657"/>
      <c r="U37" s="657"/>
      <c r="V37" s="657"/>
      <c r="W37" s="657"/>
      <c r="X37" s="657"/>
      <c r="Y37" s="657"/>
      <c r="Z37" s="657"/>
      <c r="AA37" s="657"/>
      <c r="AB37" s="657"/>
      <c r="AC37" s="657"/>
      <c r="AD37" s="657"/>
      <c r="AE37" s="658"/>
      <c r="AF37" s="26"/>
    </row>
    <row r="38" spans="2:32" ht="11.25" customHeight="1">
      <c r="B38" s="653"/>
      <c r="C38" s="24"/>
      <c r="D38" s="642"/>
      <c r="E38" s="642"/>
      <c r="F38" s="642"/>
      <c r="G38" s="642"/>
      <c r="H38" s="642"/>
      <c r="I38" s="642"/>
      <c r="J38" s="642"/>
      <c r="K38" s="642"/>
      <c r="L38" s="642"/>
      <c r="M38" s="642"/>
      <c r="N38" s="642"/>
      <c r="O38" s="642"/>
      <c r="P38" s="665"/>
      <c r="Q38" s="648"/>
      <c r="R38" s="675"/>
      <c r="S38" s="648"/>
      <c r="T38" s="657"/>
      <c r="U38" s="657"/>
      <c r="V38" s="657"/>
      <c r="W38" s="657"/>
      <c r="X38" s="657"/>
      <c r="Y38" s="657"/>
      <c r="Z38" s="657"/>
      <c r="AA38" s="657"/>
      <c r="AB38" s="657"/>
      <c r="AC38" s="657"/>
      <c r="AD38" s="657"/>
      <c r="AE38" s="658"/>
      <c r="AF38" s="26"/>
    </row>
    <row r="39" spans="2:32" ht="18.75" customHeight="1">
      <c r="B39" s="653"/>
      <c r="C39" s="669"/>
      <c r="D39" s="643" t="s">
        <v>1809</v>
      </c>
      <c r="E39" s="643"/>
      <c r="F39" s="643"/>
      <c r="G39" s="643"/>
      <c r="H39" s="643"/>
      <c r="I39" s="643"/>
      <c r="J39" s="643"/>
      <c r="K39" s="643"/>
      <c r="L39" s="643"/>
      <c r="M39" s="643"/>
      <c r="N39" s="643"/>
      <c r="O39" s="643"/>
      <c r="P39" s="665"/>
      <c r="Q39" s="648"/>
      <c r="R39" s="675"/>
      <c r="S39" s="648"/>
      <c r="T39" s="657"/>
      <c r="U39" s="657"/>
      <c r="V39" s="657"/>
      <c r="W39" s="657"/>
      <c r="X39" s="657"/>
      <c r="Y39" s="657"/>
      <c r="Z39" s="657"/>
      <c r="AA39" s="657"/>
      <c r="AB39" s="657"/>
      <c r="AC39" s="657"/>
      <c r="AD39" s="657"/>
      <c r="AE39" s="658"/>
      <c r="AF39" s="26"/>
    </row>
    <row r="40" spans="2:32" ht="18.75" customHeight="1">
      <c r="B40" s="653"/>
      <c r="C40" s="24"/>
      <c r="D40" s="642"/>
      <c r="E40" s="652" t="s">
        <v>1835</v>
      </c>
      <c r="F40" s="652"/>
      <c r="G40" s="652"/>
      <c r="H40" s="652"/>
      <c r="I40" s="652"/>
      <c r="J40" s="652"/>
      <c r="K40" s="652"/>
      <c r="L40" s="652"/>
      <c r="M40" s="652"/>
      <c r="N40" s="650" t="s">
        <v>1816</v>
      </c>
      <c r="O40" s="642"/>
      <c r="P40" s="665"/>
      <c r="Q40" s="648"/>
      <c r="R40" s="675"/>
      <c r="S40" s="648"/>
      <c r="T40" s="658"/>
      <c r="U40" s="658"/>
      <c r="V40" s="658"/>
      <c r="W40" s="658"/>
      <c r="X40" s="658"/>
      <c r="Y40" s="658"/>
      <c r="Z40" s="658"/>
      <c r="AA40" s="658"/>
      <c r="AB40" s="658"/>
      <c r="AC40" s="658"/>
      <c r="AD40" s="658"/>
      <c r="AE40" s="658"/>
      <c r="AF40" s="26"/>
    </row>
    <row r="41" spans="2:32" ht="18.75" customHeight="1">
      <c r="B41" s="653"/>
      <c r="C41" s="24"/>
      <c r="D41" s="642"/>
      <c r="E41" s="652" t="s">
        <v>1834</v>
      </c>
      <c r="F41" s="652"/>
      <c r="G41" s="652"/>
      <c r="H41" s="652"/>
      <c r="I41" s="652"/>
      <c r="J41" s="652"/>
      <c r="K41" s="652"/>
      <c r="L41" s="652"/>
      <c r="M41" s="652"/>
      <c r="N41" s="650" t="s">
        <v>1816</v>
      </c>
      <c r="O41" s="642"/>
      <c r="P41" s="665"/>
      <c r="Q41" s="648"/>
      <c r="R41" s="675"/>
      <c r="S41" s="648"/>
      <c r="T41" s="681" t="s">
        <v>1881</v>
      </c>
      <c r="U41" s="681"/>
      <c r="V41" s="681"/>
      <c r="W41" s="681"/>
      <c r="X41" s="681"/>
      <c r="Y41" s="681"/>
      <c r="Z41" s="681"/>
      <c r="AA41" s="681"/>
      <c r="AB41" s="681"/>
      <c r="AC41" s="681"/>
      <c r="AD41" s="681"/>
      <c r="AE41" s="681"/>
      <c r="AF41" s="26"/>
    </row>
    <row r="42" spans="2:32" ht="11.25" customHeight="1">
      <c r="B42" s="653"/>
      <c r="C42" s="24"/>
      <c r="D42" s="642"/>
      <c r="E42" s="642"/>
      <c r="F42" s="642"/>
      <c r="G42" s="642"/>
      <c r="H42" s="642"/>
      <c r="I42" s="642"/>
      <c r="J42" s="642"/>
      <c r="K42" s="642"/>
      <c r="L42" s="642"/>
      <c r="M42" s="642"/>
      <c r="N42" s="642"/>
      <c r="O42" s="642"/>
      <c r="P42" s="665"/>
      <c r="Q42" s="648"/>
      <c r="R42" s="675"/>
      <c r="S42" s="648"/>
      <c r="T42" s="658"/>
      <c r="U42" s="658"/>
      <c r="V42" s="658"/>
      <c r="W42" s="658"/>
      <c r="X42" s="658"/>
      <c r="Y42" s="658"/>
      <c r="Z42" s="658"/>
      <c r="AA42" s="658"/>
      <c r="AB42" s="658"/>
      <c r="AC42" s="658"/>
      <c r="AD42" s="658"/>
      <c r="AE42" s="658"/>
      <c r="AF42" s="26"/>
    </row>
    <row r="43" spans="2:32" ht="18.75" customHeight="1">
      <c r="B43" s="653"/>
      <c r="C43" s="669"/>
      <c r="D43" s="643" t="s">
        <v>1810</v>
      </c>
      <c r="E43" s="643"/>
      <c r="F43" s="643"/>
      <c r="G43" s="643"/>
      <c r="H43" s="643"/>
      <c r="I43" s="643"/>
      <c r="J43" s="643"/>
      <c r="K43" s="643"/>
      <c r="L43" s="643"/>
      <c r="M43" s="643"/>
      <c r="N43" s="643"/>
      <c r="O43" s="643"/>
      <c r="P43" s="665"/>
      <c r="Q43" s="648"/>
      <c r="R43" s="675"/>
      <c r="S43" s="648"/>
      <c r="T43" s="658"/>
      <c r="U43" s="658"/>
      <c r="V43" s="658"/>
      <c r="W43" s="658"/>
      <c r="X43" s="658"/>
      <c r="Y43" s="658"/>
      <c r="Z43" s="658"/>
      <c r="AA43" s="658"/>
      <c r="AB43" s="658"/>
      <c r="AC43" s="658"/>
      <c r="AD43" s="658"/>
      <c r="AE43" s="658"/>
      <c r="AF43" s="26"/>
    </row>
    <row r="44" spans="2:32" ht="18.75" customHeight="1">
      <c r="B44" s="653"/>
      <c r="C44" s="24"/>
      <c r="D44" s="642"/>
      <c r="E44" s="652" t="s">
        <v>1836</v>
      </c>
      <c r="F44" s="652"/>
      <c r="G44" s="652"/>
      <c r="H44" s="652"/>
      <c r="I44" s="652"/>
      <c r="J44" s="652"/>
      <c r="K44" s="652"/>
      <c r="L44" s="652"/>
      <c r="M44" s="652"/>
      <c r="N44" s="650" t="s">
        <v>1816</v>
      </c>
      <c r="O44" s="642"/>
      <c r="P44" s="665"/>
      <c r="Q44" s="648"/>
      <c r="R44" s="675"/>
      <c r="S44" s="648"/>
      <c r="T44" s="658"/>
      <c r="U44" s="658"/>
      <c r="V44" s="658"/>
      <c r="W44" s="694" t="s">
        <v>1876</v>
      </c>
      <c r="X44" s="694"/>
      <c r="Y44" s="694"/>
      <c r="Z44" s="658"/>
      <c r="AA44" s="658"/>
      <c r="AB44" s="658"/>
      <c r="AC44" s="694" t="s">
        <v>1875</v>
      </c>
      <c r="AD44" s="694"/>
      <c r="AE44" s="658"/>
      <c r="AF44" s="26"/>
    </row>
    <row r="45" spans="2:32" ht="18.75" customHeight="1">
      <c r="B45" s="653"/>
      <c r="C45" s="24"/>
      <c r="D45" s="642"/>
      <c r="E45" s="652" t="s">
        <v>1839</v>
      </c>
      <c r="F45" s="652"/>
      <c r="G45" s="652"/>
      <c r="H45" s="652"/>
      <c r="I45" s="652"/>
      <c r="J45" s="652"/>
      <c r="K45" s="652"/>
      <c r="L45" s="652"/>
      <c r="M45" s="652"/>
      <c r="N45" s="650" t="s">
        <v>1816</v>
      </c>
      <c r="O45" s="642"/>
      <c r="P45" s="665"/>
      <c r="Q45" s="648"/>
      <c r="R45" s="675"/>
      <c r="S45" s="648"/>
      <c r="T45" s="658"/>
      <c r="U45" s="658"/>
      <c r="V45" s="658"/>
      <c r="W45" s="693" t="s">
        <v>1877</v>
      </c>
      <c r="X45" s="693"/>
      <c r="Y45" s="693"/>
      <c r="Z45" s="658"/>
      <c r="AA45" s="658"/>
      <c r="AB45" s="658"/>
      <c r="AC45" s="693" t="s">
        <v>1878</v>
      </c>
      <c r="AD45" s="693"/>
      <c r="AE45" s="658"/>
      <c r="AF45" s="26"/>
    </row>
    <row r="46" spans="2:32" ht="11.25" customHeight="1">
      <c r="B46" s="653"/>
      <c r="C46" s="24"/>
      <c r="D46" s="642"/>
      <c r="E46" s="642"/>
      <c r="F46" s="642"/>
      <c r="G46" s="642"/>
      <c r="H46" s="642"/>
      <c r="I46" s="642"/>
      <c r="J46" s="642"/>
      <c r="K46" s="642"/>
      <c r="L46" s="642"/>
      <c r="M46" s="642"/>
      <c r="N46" s="642"/>
      <c r="O46" s="642"/>
      <c r="P46" s="665"/>
      <c r="Q46" s="648"/>
      <c r="R46" s="675"/>
      <c r="S46" s="648"/>
      <c r="T46" s="658"/>
      <c r="U46" s="658"/>
      <c r="V46" s="658"/>
      <c r="W46" s="693"/>
      <c r="X46" s="693"/>
      <c r="Y46" s="693"/>
      <c r="Z46" s="658"/>
      <c r="AA46" s="658"/>
      <c r="AB46" s="658"/>
      <c r="AC46" s="693"/>
      <c r="AD46" s="693"/>
      <c r="AE46" s="658"/>
      <c r="AF46" s="26"/>
    </row>
    <row r="47" spans="2:32" ht="20.25" customHeight="1">
      <c r="B47" s="653"/>
      <c r="C47" s="669"/>
      <c r="D47" s="643" t="s">
        <v>1815</v>
      </c>
      <c r="E47" s="643"/>
      <c r="F47" s="643"/>
      <c r="G47" s="643"/>
      <c r="H47" s="643"/>
      <c r="I47" s="643"/>
      <c r="J47" s="643"/>
      <c r="K47" s="643"/>
      <c r="L47" s="643"/>
      <c r="M47" s="643"/>
      <c r="N47" s="643"/>
      <c r="O47" s="643"/>
      <c r="P47" s="665"/>
      <c r="Q47" s="648"/>
      <c r="R47" s="675"/>
      <c r="S47" s="648"/>
      <c r="T47" s="658"/>
      <c r="U47" s="658"/>
      <c r="V47" s="658"/>
      <c r="W47" s="693"/>
      <c r="X47" s="693"/>
      <c r="Y47" s="693"/>
      <c r="Z47" s="658"/>
      <c r="AA47" s="658"/>
      <c r="AB47" s="658"/>
      <c r="AC47" s="693"/>
      <c r="AD47" s="693"/>
      <c r="AE47" s="658"/>
      <c r="AF47" s="26"/>
    </row>
    <row r="48" spans="2:32" ht="18.75" customHeight="1">
      <c r="B48" s="653"/>
      <c r="C48" s="24"/>
      <c r="D48" s="642"/>
      <c r="E48" s="652" t="s">
        <v>1849</v>
      </c>
      <c r="F48" s="652"/>
      <c r="G48" s="652"/>
      <c r="H48" s="652"/>
      <c r="I48" s="652"/>
      <c r="J48" s="652"/>
      <c r="K48" s="652"/>
      <c r="L48" s="652"/>
      <c r="M48" s="652"/>
      <c r="N48" s="650" t="s">
        <v>1816</v>
      </c>
      <c r="O48" s="642"/>
      <c r="P48" s="665"/>
      <c r="Q48" s="648"/>
      <c r="R48" s="675"/>
      <c r="S48" s="648"/>
      <c r="T48" s="24"/>
      <c r="U48" s="24"/>
      <c r="V48" s="24"/>
      <c r="W48" s="693"/>
      <c r="X48" s="693"/>
      <c r="Y48" s="693"/>
      <c r="Z48" s="24"/>
      <c r="AA48" s="24"/>
      <c r="AB48" s="24"/>
      <c r="AC48" s="693"/>
      <c r="AD48" s="693"/>
      <c r="AE48" s="658"/>
      <c r="AF48" s="26"/>
    </row>
    <row r="49" spans="2:32" ht="11.25" customHeight="1">
      <c r="B49" s="653"/>
      <c r="C49" s="24"/>
      <c r="D49" s="642"/>
      <c r="E49" s="642"/>
      <c r="F49" s="642"/>
      <c r="G49" s="642"/>
      <c r="H49" s="642"/>
      <c r="I49" s="642"/>
      <c r="J49" s="642"/>
      <c r="K49" s="642"/>
      <c r="L49" s="642"/>
      <c r="M49" s="642"/>
      <c r="N49" s="642"/>
      <c r="O49" s="642"/>
      <c r="P49" s="665"/>
      <c r="Q49" s="648"/>
      <c r="R49" s="675"/>
      <c r="S49" s="648"/>
      <c r="T49" s="24"/>
      <c r="U49" s="24"/>
      <c r="V49" s="24"/>
      <c r="W49" s="696"/>
      <c r="X49" s="696"/>
      <c r="Y49" s="696"/>
      <c r="Z49" s="24"/>
      <c r="AA49" s="24"/>
      <c r="AB49" s="24"/>
      <c r="AC49" s="695"/>
      <c r="AD49" s="695"/>
      <c r="AE49" s="658"/>
      <c r="AF49" s="26"/>
    </row>
    <row r="50" spans="2:32" ht="18.75" customHeight="1">
      <c r="B50" s="653"/>
      <c r="C50" s="669"/>
      <c r="D50" s="643" t="s">
        <v>1814</v>
      </c>
      <c r="E50" s="643"/>
      <c r="F50" s="643"/>
      <c r="G50" s="643"/>
      <c r="H50" s="643"/>
      <c r="I50" s="643"/>
      <c r="J50" s="643"/>
      <c r="K50" s="643"/>
      <c r="L50" s="643"/>
      <c r="M50" s="643"/>
      <c r="N50" s="643"/>
      <c r="O50" s="643"/>
      <c r="P50" s="665"/>
      <c r="Q50" s="648"/>
      <c r="R50" s="675"/>
      <c r="S50" s="686"/>
      <c r="T50" s="687"/>
      <c r="U50" s="687"/>
      <c r="V50" s="687"/>
      <c r="W50" s="696"/>
      <c r="X50" s="696"/>
      <c r="Y50" s="696"/>
      <c r="Z50" s="687"/>
      <c r="AA50" s="687"/>
      <c r="AB50" s="687"/>
      <c r="AC50" s="658"/>
      <c r="AD50" s="658"/>
      <c r="AE50" s="658"/>
      <c r="AF50" s="26"/>
    </row>
    <row r="51" spans="2:32" ht="18.75" customHeight="1">
      <c r="B51" s="653"/>
      <c r="C51" s="24"/>
      <c r="D51" s="642"/>
      <c r="E51" s="652" t="s">
        <v>1837</v>
      </c>
      <c r="F51" s="652"/>
      <c r="G51" s="652"/>
      <c r="H51" s="652"/>
      <c r="I51" s="652"/>
      <c r="J51" s="652"/>
      <c r="K51" s="652"/>
      <c r="L51" s="652"/>
      <c r="M51" s="652"/>
      <c r="N51" s="650" t="s">
        <v>1816</v>
      </c>
      <c r="O51" s="642"/>
      <c r="P51" s="665"/>
      <c r="Q51" s="648"/>
      <c r="R51" s="675"/>
      <c r="S51" s="688"/>
      <c r="T51" s="692"/>
      <c r="U51" s="692"/>
      <c r="V51" s="692"/>
      <c r="W51" s="688"/>
      <c r="X51" s="688"/>
      <c r="Y51" s="688"/>
      <c r="Z51" s="688"/>
      <c r="AA51" s="688"/>
      <c r="AB51" s="688"/>
      <c r="AC51" s="688"/>
      <c r="AD51" s="688"/>
      <c r="AE51" s="688"/>
      <c r="AF51" s="26"/>
    </row>
    <row r="52" spans="2:32" ht="12.75" customHeight="1">
      <c r="B52" s="653"/>
      <c r="C52" s="24"/>
      <c r="D52" s="641"/>
      <c r="E52" s="641"/>
      <c r="F52" s="641"/>
      <c r="G52" s="641"/>
      <c r="H52" s="641"/>
      <c r="I52" s="641"/>
      <c r="J52" s="641"/>
      <c r="K52" s="641"/>
      <c r="L52" s="641"/>
      <c r="M52" s="641"/>
      <c r="N52" s="641"/>
      <c r="O52" s="641"/>
      <c r="P52" s="666"/>
      <c r="Q52" s="649"/>
      <c r="R52" s="676"/>
      <c r="S52" s="688"/>
      <c r="T52" s="692"/>
      <c r="U52" s="692"/>
      <c r="V52" s="692"/>
      <c r="W52" s="688"/>
      <c r="X52" s="688"/>
      <c r="Y52" s="688"/>
      <c r="Z52" s="688"/>
      <c r="AA52" s="688"/>
      <c r="AB52" s="688"/>
      <c r="AC52" s="688"/>
      <c r="AD52" s="688"/>
      <c r="AE52" s="688"/>
      <c r="AF52" s="26"/>
    </row>
    <row r="53" spans="2:32" ht="12.75" customHeight="1">
      <c r="B53" s="653"/>
      <c r="C53" s="668"/>
      <c r="D53" s="655" t="s">
        <v>1879</v>
      </c>
      <c r="E53" s="655"/>
      <c r="F53" s="655"/>
      <c r="G53" s="655"/>
      <c r="H53" s="655"/>
      <c r="I53" s="655"/>
      <c r="J53" s="655"/>
      <c r="K53" s="655"/>
      <c r="L53" s="655"/>
      <c r="M53" s="655"/>
      <c r="N53" s="651" t="s">
        <v>1820</v>
      </c>
      <c r="O53" s="651"/>
      <c r="P53" s="666"/>
      <c r="Q53" s="649"/>
      <c r="R53" s="676"/>
      <c r="S53" s="668"/>
      <c r="T53" s="655" t="s">
        <v>1879</v>
      </c>
      <c r="U53" s="655"/>
      <c r="V53" s="655"/>
      <c r="W53" s="655"/>
      <c r="X53" s="655"/>
      <c r="Y53" s="655"/>
      <c r="Z53" s="655"/>
      <c r="AA53" s="655"/>
      <c r="AB53" s="655"/>
      <c r="AC53" s="655"/>
      <c r="AD53" s="651" t="s">
        <v>1820</v>
      </c>
      <c r="AE53" s="651"/>
      <c r="AF53" s="26"/>
    </row>
    <row r="54" spans="2:32" ht="12.75" customHeight="1">
      <c r="B54" s="653"/>
      <c r="C54" s="668"/>
      <c r="D54" s="655"/>
      <c r="E54" s="655"/>
      <c r="F54" s="655"/>
      <c r="G54" s="655"/>
      <c r="H54" s="655"/>
      <c r="I54" s="655"/>
      <c r="J54" s="655"/>
      <c r="K54" s="655"/>
      <c r="L54" s="655"/>
      <c r="M54" s="655"/>
      <c r="N54" s="651"/>
      <c r="O54" s="651"/>
      <c r="P54" s="666"/>
      <c r="Q54" s="649"/>
      <c r="R54" s="676"/>
      <c r="S54" s="668"/>
      <c r="T54" s="655"/>
      <c r="U54" s="655"/>
      <c r="V54" s="655"/>
      <c r="W54" s="655"/>
      <c r="X54" s="655"/>
      <c r="Y54" s="655"/>
      <c r="Z54" s="655"/>
      <c r="AA54" s="655"/>
      <c r="AB54" s="655"/>
      <c r="AC54" s="655"/>
      <c r="AD54" s="651"/>
      <c r="AE54" s="651"/>
      <c r="AF54" s="26"/>
    </row>
    <row r="55" spans="2:32">
      <c r="B55" s="653"/>
      <c r="C55" s="668"/>
      <c r="D55" s="655"/>
      <c r="E55" s="655"/>
      <c r="F55" s="655"/>
      <c r="G55" s="655"/>
      <c r="H55" s="655"/>
      <c r="I55" s="655"/>
      <c r="J55" s="655"/>
      <c r="K55" s="655"/>
      <c r="L55" s="655"/>
      <c r="M55" s="655"/>
      <c r="N55" s="651"/>
      <c r="O55" s="651"/>
      <c r="P55" s="666"/>
      <c r="Q55" s="649"/>
      <c r="R55" s="676"/>
      <c r="S55" s="668"/>
      <c r="T55" s="655"/>
      <c r="U55" s="655"/>
      <c r="V55" s="655"/>
      <c r="W55" s="655"/>
      <c r="X55" s="655"/>
      <c r="Y55" s="655"/>
      <c r="Z55" s="655"/>
      <c r="AA55" s="655"/>
      <c r="AB55" s="655"/>
      <c r="AC55" s="655"/>
      <c r="AD55" s="651"/>
      <c r="AE55" s="651"/>
      <c r="AF55" s="26"/>
    </row>
    <row r="56" spans="2:32">
      <c r="B56" s="653"/>
      <c r="C56" s="668"/>
      <c r="D56" s="655"/>
      <c r="E56" s="655"/>
      <c r="F56" s="655"/>
      <c r="G56" s="655"/>
      <c r="H56" s="655"/>
      <c r="I56" s="655"/>
      <c r="J56" s="655"/>
      <c r="K56" s="655"/>
      <c r="L56" s="655"/>
      <c r="M56" s="655"/>
      <c r="N56" s="651"/>
      <c r="O56" s="651"/>
      <c r="P56" s="666"/>
      <c r="Q56" s="649"/>
      <c r="R56" s="676"/>
      <c r="S56" s="668"/>
      <c r="T56" s="655"/>
      <c r="U56" s="655"/>
      <c r="V56" s="655"/>
      <c r="W56" s="655"/>
      <c r="X56" s="655"/>
      <c r="Y56" s="655"/>
      <c r="Z56" s="655"/>
      <c r="AA56" s="655"/>
      <c r="AB56" s="655"/>
      <c r="AC56" s="655"/>
      <c r="AD56" s="651"/>
      <c r="AE56" s="651"/>
      <c r="AF56" s="26"/>
    </row>
    <row r="57" spans="2:32" ht="11.25" customHeight="1">
      <c r="B57" s="654"/>
      <c r="C57" s="670"/>
      <c r="D57" s="671"/>
      <c r="E57" s="671"/>
      <c r="F57" s="671"/>
      <c r="G57" s="671"/>
      <c r="H57" s="671"/>
      <c r="I57" s="671"/>
      <c r="J57" s="671"/>
      <c r="K57" s="671"/>
      <c r="L57" s="671"/>
      <c r="M57" s="671"/>
      <c r="N57" s="672"/>
      <c r="O57" s="672"/>
      <c r="P57" s="667"/>
      <c r="Q57" s="649"/>
      <c r="R57" s="677"/>
      <c r="S57" s="678"/>
      <c r="T57" s="679"/>
      <c r="U57" s="679"/>
      <c r="V57" s="679"/>
      <c r="W57" s="679"/>
      <c r="X57" s="679"/>
      <c r="Y57" s="679"/>
      <c r="Z57" s="679"/>
      <c r="AA57" s="679"/>
      <c r="AB57" s="679"/>
      <c r="AC57" s="679"/>
      <c r="AD57" s="679"/>
      <c r="AE57" s="679"/>
      <c r="AF57" s="680"/>
    </row>
    <row r="58" spans="2:32">
      <c r="C58" s="659" t="s">
        <v>1838</v>
      </c>
      <c r="D58" s="660"/>
      <c r="E58" s="660"/>
      <c r="F58" s="660"/>
      <c r="G58" s="660"/>
      <c r="H58" s="660"/>
      <c r="I58" s="660"/>
      <c r="J58" s="660"/>
      <c r="K58" s="660"/>
      <c r="L58" s="660"/>
      <c r="M58" s="660"/>
      <c r="N58" s="660"/>
      <c r="O58" s="660"/>
      <c r="P58" s="641"/>
      <c r="Q58" s="641"/>
      <c r="R58" s="641"/>
      <c r="S58" s="641"/>
      <c r="T58" s="24"/>
    </row>
    <row r="59" spans="2:32">
      <c r="C59" s="656"/>
      <c r="D59" s="656"/>
      <c r="E59" s="656"/>
      <c r="F59" s="656"/>
      <c r="G59" s="656"/>
      <c r="H59" s="656"/>
      <c r="I59" s="656"/>
      <c r="J59" s="656"/>
      <c r="K59" s="656"/>
      <c r="L59" s="656"/>
      <c r="M59" s="656"/>
      <c r="N59" s="656"/>
      <c r="O59" s="656"/>
      <c r="P59" s="641"/>
      <c r="Q59" s="641"/>
      <c r="R59" s="641"/>
      <c r="S59" s="641"/>
      <c r="T59" s="24"/>
    </row>
    <row r="60" spans="2:32">
      <c r="C60" s="656"/>
      <c r="D60" s="656"/>
      <c r="E60" s="656"/>
      <c r="F60" s="656"/>
      <c r="G60" s="656"/>
      <c r="H60" s="656"/>
      <c r="I60" s="656"/>
      <c r="J60" s="656"/>
      <c r="K60" s="656"/>
      <c r="L60" s="656"/>
      <c r="M60" s="656"/>
      <c r="N60" s="656"/>
      <c r="O60" s="656"/>
      <c r="P60" s="229"/>
      <c r="Q60" s="229"/>
      <c r="R60" s="229"/>
      <c r="S60" s="229"/>
    </row>
    <row r="61" spans="2:32">
      <c r="D61" s="229"/>
      <c r="E61" s="229"/>
      <c r="F61" s="229"/>
      <c r="G61" s="229"/>
      <c r="H61" s="229"/>
      <c r="I61" s="229"/>
      <c r="J61" s="229"/>
      <c r="K61" s="229"/>
      <c r="L61" s="229"/>
      <c r="M61" s="229"/>
      <c r="N61" s="229"/>
      <c r="O61" s="641"/>
      <c r="P61" s="229"/>
      <c r="Q61" s="229"/>
      <c r="R61" s="229"/>
      <c r="S61" s="229"/>
    </row>
    <row r="62" spans="2:32">
      <c r="D62" s="229"/>
      <c r="E62" s="229"/>
      <c r="F62" s="229"/>
      <c r="G62" s="229"/>
      <c r="H62" s="229"/>
      <c r="I62" s="229"/>
      <c r="J62" s="229"/>
      <c r="K62" s="229"/>
      <c r="L62" s="229"/>
      <c r="M62" s="229"/>
      <c r="N62" s="229"/>
      <c r="O62" s="641"/>
      <c r="P62" s="229"/>
      <c r="Q62" s="229"/>
      <c r="R62" s="229"/>
      <c r="S62" s="229"/>
    </row>
    <row r="63" spans="2:32">
      <c r="D63" s="229"/>
      <c r="E63" s="229"/>
      <c r="F63" s="229"/>
      <c r="G63" s="229"/>
      <c r="H63" s="229"/>
      <c r="I63" s="229"/>
      <c r="J63" s="229"/>
      <c r="K63" s="229"/>
      <c r="L63" s="229"/>
      <c r="M63" s="229"/>
      <c r="N63" s="229"/>
      <c r="O63" s="641"/>
      <c r="P63" s="229"/>
      <c r="Q63" s="229"/>
      <c r="R63" s="229"/>
      <c r="S63" s="229"/>
    </row>
    <row r="64" spans="2:32">
      <c r="D64" s="229"/>
      <c r="E64" s="229"/>
      <c r="F64" s="229"/>
      <c r="G64" s="229"/>
      <c r="H64" s="229"/>
      <c r="I64" s="229"/>
      <c r="J64" s="229"/>
      <c r="K64" s="229"/>
      <c r="L64" s="229"/>
      <c r="M64" s="229"/>
      <c r="N64" s="229"/>
      <c r="O64" s="641"/>
      <c r="P64" s="229"/>
      <c r="Q64" s="229"/>
      <c r="R64" s="229"/>
      <c r="S64" s="229"/>
    </row>
  </sheetData>
  <mergeCells count="43">
    <mergeCell ref="W45:Y48"/>
    <mergeCell ref="W49:Y50"/>
    <mergeCell ref="AC45:AD48"/>
    <mergeCell ref="W44:Y44"/>
    <mergeCell ref="T33:AD39"/>
    <mergeCell ref="T41:AE41"/>
    <mergeCell ref="AC44:AD44"/>
    <mergeCell ref="C58:O60"/>
    <mergeCell ref="T9:AE11"/>
    <mergeCell ref="T13:AE26"/>
    <mergeCell ref="T28:AE31"/>
    <mergeCell ref="T32:AE32"/>
    <mergeCell ref="E48:M48"/>
    <mergeCell ref="E51:M51"/>
    <mergeCell ref="D53:M56"/>
    <mergeCell ref="N53:O56"/>
    <mergeCell ref="T53:AC56"/>
    <mergeCell ref="AD53:AE56"/>
    <mergeCell ref="T51:V52"/>
    <mergeCell ref="E37:M37"/>
    <mergeCell ref="E40:M40"/>
    <mergeCell ref="E41:M41"/>
    <mergeCell ref="E44:M44"/>
    <mergeCell ref="E45:M45"/>
    <mergeCell ref="E30:M30"/>
    <mergeCell ref="E33:M33"/>
    <mergeCell ref="E34:M34"/>
    <mergeCell ref="E35:M35"/>
    <mergeCell ref="E36:M36"/>
    <mergeCell ref="E18:M18"/>
    <mergeCell ref="E21:M21"/>
    <mergeCell ref="E22:M22"/>
    <mergeCell ref="E25:M25"/>
    <mergeCell ref="E28:M28"/>
    <mergeCell ref="E29:M29"/>
    <mergeCell ref="T27:AE27"/>
    <mergeCell ref="D3:K5"/>
    <mergeCell ref="T3:AA5"/>
    <mergeCell ref="E10:M10"/>
    <mergeCell ref="E13:M13"/>
    <mergeCell ref="E14:M14"/>
    <mergeCell ref="E15:M15"/>
    <mergeCell ref="T12:AE12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6"/>
  <dimension ref="A1:N41"/>
  <sheetViews>
    <sheetView showGridLines="0" zoomScale="130" zoomScaleNormal="130" workbookViewId="0">
      <selection activeCell="D8" sqref="D8"/>
    </sheetView>
  </sheetViews>
  <sheetFormatPr defaultColWidth="9.28515625" defaultRowHeight="12.75"/>
  <cols>
    <col min="1" max="1" width="2.140625" style="149" customWidth="1"/>
    <col min="2" max="2" width="15" style="151" customWidth="1"/>
    <col min="3" max="3" width="41.140625" style="149" customWidth="1"/>
    <col min="4" max="4" width="18.85546875" style="149" bestFit="1" customWidth="1"/>
    <col min="5" max="5" width="17" style="149" bestFit="1" customWidth="1"/>
    <col min="6" max="6" width="17.5703125" style="149" customWidth="1"/>
    <col min="7" max="7" width="20.28515625" style="149" customWidth="1"/>
    <col min="8" max="8" width="12.85546875" style="149" customWidth="1"/>
    <col min="9" max="9" width="16.140625" style="149" customWidth="1"/>
    <col min="10" max="10" width="16.7109375" style="186" hidden="1" customWidth="1"/>
    <col min="11" max="11" width="11.140625" style="149" customWidth="1"/>
    <col min="12" max="12" width="10.42578125" style="149" customWidth="1"/>
    <col min="13" max="13" width="11.28515625" style="149" customWidth="1"/>
    <col min="14" max="14" width="3.85546875" style="149" customWidth="1"/>
    <col min="15" max="16384" width="9.28515625" style="149"/>
  </cols>
  <sheetData>
    <row r="1" spans="1:14" ht="11.25" customHeight="1"/>
    <row r="2" spans="1:14" ht="42" customHeight="1">
      <c r="B2" s="285" t="s">
        <v>218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4"/>
    </row>
    <row r="3" spans="1:14" ht="61.5" customHeight="1">
      <c r="B3" s="449" t="s">
        <v>219</v>
      </c>
      <c r="C3" s="449"/>
      <c r="D3" s="449"/>
      <c r="E3" s="449"/>
      <c r="F3" s="449"/>
      <c r="G3" s="449"/>
      <c r="H3" s="449"/>
      <c r="I3" s="153"/>
      <c r="J3" s="187"/>
      <c r="K3" s="153"/>
      <c r="L3" s="153"/>
      <c r="M3" s="153"/>
      <c r="N3" s="112"/>
    </row>
    <row r="4" spans="1:14" ht="11.25" customHeight="1">
      <c r="B4" s="113" t="s">
        <v>2</v>
      </c>
      <c r="C4" s="114" t="s">
        <v>3</v>
      </c>
      <c r="D4" s="154"/>
      <c r="E4" s="115"/>
      <c r="F4" s="116"/>
      <c r="G4" s="116"/>
      <c r="H4" s="167"/>
      <c r="I4" s="153"/>
      <c r="J4" s="187"/>
      <c r="K4" s="153"/>
      <c r="L4" s="153"/>
      <c r="M4" s="153"/>
      <c r="N4" s="112"/>
    </row>
    <row r="5" spans="1:14" ht="9.75" customHeight="1">
      <c r="B5" s="118" t="s">
        <v>4</v>
      </c>
      <c r="C5" s="114" t="s">
        <v>5</v>
      </c>
      <c r="D5" s="154"/>
      <c r="E5" s="115"/>
      <c r="F5" s="116"/>
      <c r="G5" s="116"/>
      <c r="H5" s="167"/>
      <c r="I5" s="153"/>
      <c r="J5" s="187"/>
      <c r="K5" s="153"/>
      <c r="L5" s="153"/>
      <c r="M5" s="153"/>
      <c r="N5" s="112"/>
    </row>
    <row r="6" spans="1:14" ht="11.25" customHeight="1">
      <c r="B6" s="119" t="s">
        <v>6</v>
      </c>
      <c r="C6" s="114" t="s">
        <v>7</v>
      </c>
      <c r="D6" s="154"/>
      <c r="E6" s="115"/>
      <c r="F6" s="116"/>
      <c r="G6" s="116"/>
      <c r="H6" s="167"/>
      <c r="I6" s="153"/>
      <c r="J6" s="187"/>
      <c r="K6" s="153"/>
      <c r="L6" s="153"/>
      <c r="M6" s="153"/>
      <c r="N6" s="112"/>
    </row>
    <row r="7" spans="1:14" ht="11.25" customHeight="1">
      <c r="B7" s="119"/>
      <c r="C7" s="114"/>
      <c r="D7" s="154"/>
      <c r="E7" s="115"/>
      <c r="F7" s="116"/>
      <c r="G7" s="116"/>
      <c r="H7" s="167"/>
      <c r="I7" s="153"/>
      <c r="J7" s="187"/>
      <c r="K7" s="153"/>
      <c r="L7" s="153"/>
      <c r="M7" s="153"/>
      <c r="N7" s="112"/>
    </row>
    <row r="8" spans="1:14" ht="15" customHeight="1">
      <c r="B8" s="120"/>
      <c r="C8" s="121"/>
      <c r="D8" s="121"/>
      <c r="E8" s="121"/>
      <c r="F8" s="122"/>
      <c r="G8" s="122"/>
      <c r="H8" s="167"/>
      <c r="I8" s="153"/>
      <c r="J8" s="187"/>
      <c r="K8" s="153"/>
      <c r="L8" s="153"/>
      <c r="M8" s="153"/>
      <c r="N8" s="112"/>
    </row>
    <row r="9" spans="1:14" s="152" customFormat="1" ht="15" customHeight="1">
      <c r="A9" s="155"/>
      <c r="B9" s="180"/>
      <c r="C9" s="124"/>
      <c r="D9" s="124"/>
      <c r="E9" s="124"/>
      <c r="F9" s="126"/>
      <c r="G9" s="126"/>
      <c r="H9" s="167"/>
      <c r="I9" s="153"/>
      <c r="J9" s="187"/>
      <c r="K9" s="153"/>
      <c r="L9" s="153"/>
      <c r="M9" s="153"/>
      <c r="N9" s="112"/>
    </row>
    <row r="10" spans="1:14" ht="9.75" customHeight="1">
      <c r="B10" s="188"/>
      <c r="C10" s="189"/>
      <c r="D10" s="189"/>
      <c r="E10" s="189"/>
      <c r="F10" s="190"/>
      <c r="G10" s="191"/>
      <c r="H10" s="191"/>
      <c r="I10" s="192"/>
      <c r="J10" s="193"/>
      <c r="K10" s="504" t="s">
        <v>1714</v>
      </c>
      <c r="L10" s="504"/>
      <c r="M10" s="504"/>
      <c r="N10" s="505"/>
    </row>
    <row r="11" spans="1:14" ht="23.25" customHeight="1">
      <c r="B11" s="490" t="s">
        <v>9</v>
      </c>
      <c r="C11" s="490" t="s">
        <v>10</v>
      </c>
      <c r="D11" s="490" t="s">
        <v>11</v>
      </c>
      <c r="E11" s="490" t="s">
        <v>12</v>
      </c>
      <c r="F11" s="490"/>
      <c r="G11" s="490" t="s">
        <v>14</v>
      </c>
      <c r="H11" s="490" t="s">
        <v>81</v>
      </c>
      <c r="I11" s="490" t="s">
        <v>313</v>
      </c>
      <c r="J11" s="490" t="s">
        <v>220</v>
      </c>
      <c r="K11" s="490" t="s">
        <v>17</v>
      </c>
      <c r="L11" s="514" t="s">
        <v>18</v>
      </c>
      <c r="M11" s="514" t="s">
        <v>19</v>
      </c>
      <c r="N11" s="512" t="s">
        <v>20</v>
      </c>
    </row>
    <row r="12" spans="1:14" ht="15.75" customHeight="1">
      <c r="B12" s="490"/>
      <c r="C12" s="490"/>
      <c r="D12" s="490"/>
      <c r="E12" s="280" t="s">
        <v>221</v>
      </c>
      <c r="F12" s="280" t="s">
        <v>222</v>
      </c>
      <c r="G12" s="490"/>
      <c r="H12" s="490"/>
      <c r="I12" s="490"/>
      <c r="J12" s="490"/>
      <c r="K12" s="490"/>
      <c r="L12" s="515"/>
      <c r="M12" s="515"/>
      <c r="N12" s="512"/>
    </row>
    <row r="13" spans="1:14" ht="32.25" customHeight="1">
      <c r="B13" s="128" t="s">
        <v>837</v>
      </c>
      <c r="C13" s="130" t="str">
        <f>VLOOKUP(B13,ИСХОДНИК!A:N,5,FALSE())</f>
        <v>SNV-L G1/2-W1/2 ANG + заглушка</v>
      </c>
      <c r="D13" s="131" t="s">
        <v>39</v>
      </c>
      <c r="E13" s="132" t="s">
        <v>224</v>
      </c>
      <c r="F13" s="132" t="s">
        <v>853</v>
      </c>
      <c r="G13" s="132" t="str">
        <f>VLOOKUP(B13,ИСХОДНИК!A:N,10,FALSE())</f>
        <v>R717, R744 и фреоны</v>
      </c>
      <c r="H13" s="132">
        <f>VLOOKUP(B13,ИСХОДНИК!A:N,8,FALSE())</f>
        <v>52</v>
      </c>
      <c r="I13" s="132" t="str">
        <f>VLOOKUP(B13,ИСХОДНИК!A:N,9,FALSE())</f>
        <v xml:space="preserve"> -50…150</v>
      </c>
      <c r="J13" s="132" t="s">
        <v>227</v>
      </c>
      <c r="K13" s="131" t="str">
        <f>VLOOKUP(B13,ИСХОДНИК!A:O,15,FALSE())</f>
        <v>U6 PL40R</v>
      </c>
      <c r="L13" s="135">
        <f>VLOOKUP(B13,ИСХОДНИК!A:N,13,FALSE())</f>
        <v>310</v>
      </c>
      <c r="M13" s="135">
        <f>VLOOKUP(B13,ИСХОДНИК!A:N,14,FALSE())</f>
        <v>372</v>
      </c>
      <c r="N13" s="136" t="str">
        <f>IF(VLOOKUP(B13,ИСХОДНИК!A:R,18,FALSE())=1,ИСХОДНИК!$T$2,IF(VLOOKUP(B13,ИСХОДНИК!A:R,18,FALSE())=2,ИСХОДНИК!$T$5,IF(VLOOKUP(B13,ИСХОДНИК!A:R,18,FALSE())=3,ИСХОДНИК!$T$6)))</f>
        <v>◑</v>
      </c>
    </row>
    <row r="14" spans="1:14" ht="32.25" customHeight="1">
      <c r="B14" s="128" t="s">
        <v>838</v>
      </c>
      <c r="C14" s="130" t="str">
        <f>VLOOKUP(B14,ИСХОДНИК!A:N,5,FALSE())</f>
        <v>SNV-L G1/2-W1/2 ANG + ниппель DN 10</v>
      </c>
      <c r="D14" s="131" t="s">
        <v>39</v>
      </c>
      <c r="E14" s="132" t="s">
        <v>224</v>
      </c>
      <c r="F14" s="132" t="s">
        <v>853</v>
      </c>
      <c r="G14" s="132" t="str">
        <f>VLOOKUP(B14,ИСХОДНИК!A:N,10,FALSE())</f>
        <v>R717, R744 и фреоны</v>
      </c>
      <c r="H14" s="132">
        <f>VLOOKUP(B14,ИСХОДНИК!A:N,8,FALSE())</f>
        <v>52</v>
      </c>
      <c r="I14" s="132" t="str">
        <f>VLOOKUP(B14,ИСХОДНИК!A:N,9,FALSE())</f>
        <v xml:space="preserve"> -50…150</v>
      </c>
      <c r="J14" s="132" t="s">
        <v>227</v>
      </c>
      <c r="K14" s="131" t="str">
        <f>VLOOKUP(B14,ИСХОДНИК!A:O,15,FALSE())</f>
        <v>U6 PL40R</v>
      </c>
      <c r="L14" s="135">
        <f>VLOOKUP(B14,ИСХОДНИК!A:N,13,FALSE())</f>
        <v>310</v>
      </c>
      <c r="M14" s="135">
        <f>VLOOKUP(B14,ИСХОДНИК!A:N,14,FALSE())</f>
        <v>372</v>
      </c>
      <c r="N14" s="136" t="str">
        <f>IF(VLOOKUP(B14,ИСХОДНИК!A:R,18,FALSE())=1,ИСХОДНИК!$T$2,IF(VLOOKUP(B14,ИСХОДНИК!A:R,18,FALSE())=2,ИСХОДНИК!$T$5,IF(VLOOKUP(B14,ИСХОДНИК!A:R,18,FALSE())=3,ИСХОДНИК!$T$6)))</f>
        <v>◑</v>
      </c>
    </row>
    <row r="15" spans="1:14" ht="32.25" customHeight="1">
      <c r="B15" s="128" t="s">
        <v>1033</v>
      </c>
      <c r="C15" s="130" t="str">
        <f>VLOOKUP(B15,ИСХОДНИК!A:N,5,FALSE())</f>
        <v>SNV-L G1/2-W1/2 ANG + ниппель DN 6</v>
      </c>
      <c r="D15" s="131" t="s">
        <v>39</v>
      </c>
      <c r="E15" s="132" t="s">
        <v>224</v>
      </c>
      <c r="F15" s="132" t="s">
        <v>853</v>
      </c>
      <c r="G15" s="132" t="str">
        <f>VLOOKUP(B15,ИСХОДНИК!A:N,10,FALSE())</f>
        <v>R717, R744 и фреоны</v>
      </c>
      <c r="H15" s="132">
        <f>VLOOKUP(B15,ИСХОДНИК!A:N,8,FALSE())</f>
        <v>52</v>
      </c>
      <c r="I15" s="132" t="str">
        <f>VLOOKUP(B15,ИСХОДНИК!A:N,9,FALSE())</f>
        <v xml:space="preserve"> -50…150</v>
      </c>
      <c r="J15" s="132" t="s">
        <v>227</v>
      </c>
      <c r="K15" s="131" t="str">
        <f>VLOOKUP(B15,ИСХОДНИК!A:O,15,FALSE())</f>
        <v>U6 PL40R</v>
      </c>
      <c r="L15" s="135">
        <f>VLOOKUP(B15,ИСХОДНИК!A:N,13,FALSE())</f>
        <v>310</v>
      </c>
      <c r="M15" s="135">
        <f>VLOOKUP(B15,ИСХОДНИК!A:N,14,FALSE())</f>
        <v>372</v>
      </c>
      <c r="N15" s="136" t="str">
        <f>IF(VLOOKUP(B15,ИСХОДНИК!A:R,18,FALSE())=1,ИСХОДНИК!$T$2,IF(VLOOKUP(B15,ИСХОДНИК!A:R,18,FALSE())=2,ИСХОДНИК!$T$5,IF(VLOOKUP(B15,ИСХОДНИК!A:R,18,FALSE())=3,ИСХОДНИК!$T$6)))</f>
        <v>◑</v>
      </c>
    </row>
    <row r="16" spans="1:14" ht="32.25" customHeight="1">
      <c r="B16" s="128" t="s">
        <v>223</v>
      </c>
      <c r="C16" s="130" t="str">
        <f>VLOOKUP(B16,ИСХОДНИК!A:N,5,FALSE())</f>
        <v>SNV-S G½ - G½  ANG + ниппель DN 10</v>
      </c>
      <c r="D16" s="131" t="s">
        <v>39</v>
      </c>
      <c r="E16" s="132" t="s">
        <v>224</v>
      </c>
      <c r="F16" s="132" t="s">
        <v>224</v>
      </c>
      <c r="G16" s="132" t="str">
        <f>VLOOKUP(B16,ИСХОДНИК!A:N,10,FALSE())</f>
        <v>R717 и фреоны</v>
      </c>
      <c r="H16" s="132">
        <f>VLOOKUP(B16,ИСХОДНИК!A:N,8,FALSE())</f>
        <v>40</v>
      </c>
      <c r="I16" s="132" t="str">
        <f>VLOOKUP(B16,ИСХОДНИК!A:N,9,FALSE())</f>
        <v xml:space="preserve"> -50…150</v>
      </c>
      <c r="J16" s="132" t="s">
        <v>227</v>
      </c>
      <c r="K16" s="131" t="str">
        <f>VLOOKUP(B16,ИСХОДНИК!A:O,15,FALSE())</f>
        <v>U6 PL40R</v>
      </c>
      <c r="L16" s="135">
        <f>VLOOKUP(B16,ИСХОДНИК!A:N,13,FALSE())</f>
        <v>160</v>
      </c>
      <c r="M16" s="135">
        <f>VLOOKUP(B16,ИСХОДНИК!A:N,14,FALSE())</f>
        <v>192</v>
      </c>
      <c r="N16" s="136" t="str">
        <f>IF(VLOOKUP(B16,ИСХОДНИК!A:R,18,FALSE())=1,ИСХОДНИК!$T$2,IF(VLOOKUP(B16,ИСХОДНИК!A:R,18,FALSE())=2,ИСХОДНИК!$T$5,IF(VLOOKUP(B16,ИСХОДНИК!A:R,18,FALSE())=3,ИСХОДНИК!$T$6)))</f>
        <v>◑</v>
      </c>
    </row>
    <row r="17" spans="2:14" ht="32.25" customHeight="1">
      <c r="B17" s="128" t="s">
        <v>228</v>
      </c>
      <c r="C17" s="130" t="str">
        <f>VLOOKUP(B17,ИСХОДНИК!A:N,5,FALSE())</f>
        <v>SNV-S G½ - G½  STR + ниппель DN 10</v>
      </c>
      <c r="D17" s="131" t="s">
        <v>22</v>
      </c>
      <c r="E17" s="132" t="s">
        <v>224</v>
      </c>
      <c r="F17" s="132" t="s">
        <v>224</v>
      </c>
      <c r="G17" s="132" t="str">
        <f>VLOOKUP(B17,ИСХОДНИК!A:N,10,FALSE())</f>
        <v>R717 и фреоны</v>
      </c>
      <c r="H17" s="132">
        <f>VLOOKUP(B17,ИСХОДНИК!A:N,8,FALSE())</f>
        <v>40</v>
      </c>
      <c r="I17" s="132" t="str">
        <f>VLOOKUP(B17,ИСХОДНИК!A:N,9,FALSE())</f>
        <v xml:space="preserve"> -50…150</v>
      </c>
      <c r="J17" s="132" t="s">
        <v>227</v>
      </c>
      <c r="K17" s="131" t="str">
        <f>VLOOKUP(B17,ИСХОДНИК!A:O,15,FALSE())</f>
        <v>U6 PL40R</v>
      </c>
      <c r="L17" s="135">
        <f>VLOOKUP(B17,ИСХОДНИК!A:N,13,FALSE())</f>
        <v>160</v>
      </c>
      <c r="M17" s="135">
        <f>VLOOKUP(B17,ИСХОДНИК!A:N,14,FALSE())</f>
        <v>192</v>
      </c>
      <c r="N17" s="327" t="str">
        <f>IF(VLOOKUP(B17,ИСХОДНИК!A:R,18,FALSE())=1,ИСХОДНИК!$T$2,IF(VLOOKUP(B17,ИСХОДНИК!A:R,18,FALSE())=2,ИСХОДНИК!$T$5,IF(VLOOKUP(B17,ИСХОДНИК!A:R,18,FALSE())=3,ИСХОДНИК!$T$6)))</f>
        <v>○</v>
      </c>
    </row>
    <row r="18" spans="2:14" ht="32.25" customHeight="1">
      <c r="B18" s="128" t="s">
        <v>229</v>
      </c>
      <c r="C18" s="130" t="str">
        <f>VLOOKUP(B18,ИСХОДНИК!A:N,5,FALSE())</f>
        <v>SNV-S  FPT¼ - FPT¼ ANG + заглушка</v>
      </c>
      <c r="D18" s="131" t="s">
        <v>39</v>
      </c>
      <c r="E18" s="132" t="s">
        <v>230</v>
      </c>
      <c r="F18" s="132" t="s">
        <v>230</v>
      </c>
      <c r="G18" s="132" t="str">
        <f>VLOOKUP(B18,ИСХОДНИК!A:N,10,FALSE())</f>
        <v>R717 и фреоны</v>
      </c>
      <c r="H18" s="132">
        <f>VLOOKUP(B18,ИСХОДНИК!A:N,8,FALSE())</f>
        <v>40</v>
      </c>
      <c r="I18" s="132" t="str">
        <f>VLOOKUP(B18,ИСХОДНИК!A:N,9,FALSE())</f>
        <v xml:space="preserve"> -50…150</v>
      </c>
      <c r="J18" s="132" t="s">
        <v>227</v>
      </c>
      <c r="K18" s="131" t="str">
        <f>VLOOKUP(B18,ИСХОДНИК!A:O,15,FALSE())</f>
        <v>U6 PL40R</v>
      </c>
      <c r="L18" s="135">
        <f>VLOOKUP(B18,ИСХОДНИК!A:N,13,FALSE())</f>
        <v>160</v>
      </c>
      <c r="M18" s="135">
        <f>VLOOKUP(B18,ИСХОДНИК!A:N,14,FALSE())</f>
        <v>192</v>
      </c>
      <c r="N18" s="327" t="str">
        <f>IF(VLOOKUP(B18,ИСХОДНИК!A:R,18,FALSE())=1,ИСХОДНИК!$T$2,IF(VLOOKUP(B18,ИСХОДНИК!A:R,18,FALSE())=2,ИСХОДНИК!$T$5,IF(VLOOKUP(B18,ИСХОДНИК!A:R,18,FALSE())=3,ИСХОДНИК!$T$6)))</f>
        <v>○</v>
      </c>
    </row>
    <row r="19" spans="2:14" ht="32.25" customHeight="1">
      <c r="B19" s="128" t="s">
        <v>231</v>
      </c>
      <c r="C19" s="130" t="str">
        <f>VLOOKUP(B19,ИСХОДНИК!A:N,5,FALSE())</f>
        <v>SNV-S  MPT¼ - FPT¼  ANG + заглушка</v>
      </c>
      <c r="D19" s="131" t="s">
        <v>39</v>
      </c>
      <c r="E19" s="132" t="s">
        <v>232</v>
      </c>
      <c r="F19" s="132" t="s">
        <v>230</v>
      </c>
      <c r="G19" s="132" t="str">
        <f>VLOOKUP(B19,ИСХОДНИК!A:N,10,FALSE())</f>
        <v>R717 и фреоны</v>
      </c>
      <c r="H19" s="132">
        <f>VLOOKUP(B19,ИСХОДНИК!A:N,8,FALSE())</f>
        <v>40</v>
      </c>
      <c r="I19" s="132" t="str">
        <f>VLOOKUP(B19,ИСХОДНИК!A:N,9,FALSE())</f>
        <v xml:space="preserve"> -50…150</v>
      </c>
      <c r="J19" s="132" t="s">
        <v>227</v>
      </c>
      <c r="K19" s="131" t="str">
        <f>VLOOKUP(B19,ИСХОДНИК!A:O,15,FALSE())</f>
        <v>U6 PL40R</v>
      </c>
      <c r="L19" s="135">
        <f>VLOOKUP(B19,ИСХОДНИК!A:N,13,FALSE())</f>
        <v>160</v>
      </c>
      <c r="M19" s="135">
        <f>VLOOKUP(B19,ИСХОДНИК!A:N,14,FALSE())</f>
        <v>192</v>
      </c>
      <c r="N19" s="327" t="str">
        <f>IF(VLOOKUP(B19,ИСХОДНИК!A:R,18,FALSE())=1,ИСХОДНИК!$T$2,IF(VLOOKUP(B19,ИСХОДНИК!A:R,18,FALSE())=2,ИСХОДНИК!$T$5,IF(VLOOKUP(B19,ИСХОДНИК!A:R,18,FALSE())=3,ИСХОДНИК!$T$6)))</f>
        <v>○</v>
      </c>
    </row>
    <row r="20" spans="2:14" ht="23.25" customHeight="1" thickBot="1">
      <c r="B20" s="513" t="s">
        <v>233</v>
      </c>
      <c r="C20" s="513"/>
    </row>
    <row r="21" spans="2:14" ht="19.5" customHeight="1" thickBot="1">
      <c r="B21" s="509" t="s">
        <v>837</v>
      </c>
      <c r="C21" s="506" t="s">
        <v>859</v>
      </c>
      <c r="D21" s="506"/>
      <c r="E21" s="506"/>
      <c r="F21" s="506"/>
      <c r="G21" s="194" t="s">
        <v>234</v>
      </c>
    </row>
    <row r="22" spans="2:14" ht="19.5" customHeight="1" thickBot="1">
      <c r="B22" s="509"/>
      <c r="C22" s="507" t="s">
        <v>854</v>
      </c>
      <c r="D22" s="507"/>
      <c r="E22" s="507"/>
      <c r="F22" s="507"/>
      <c r="G22" s="195" t="s">
        <v>234</v>
      </c>
    </row>
    <row r="23" spans="2:14" ht="19.5" customHeight="1" thickBot="1">
      <c r="B23" s="509"/>
      <c r="C23" s="508" t="s">
        <v>239</v>
      </c>
      <c r="D23" s="508"/>
      <c r="E23" s="508"/>
      <c r="F23" s="508"/>
      <c r="G23" s="196" t="s">
        <v>234</v>
      </c>
    </row>
    <row r="24" spans="2:14" ht="19.5" customHeight="1" thickBot="1">
      <c r="B24" s="509" t="s">
        <v>838</v>
      </c>
      <c r="C24" s="506" t="s">
        <v>860</v>
      </c>
      <c r="D24" s="506"/>
      <c r="E24" s="506"/>
      <c r="F24" s="506"/>
      <c r="G24" s="194" t="s">
        <v>234</v>
      </c>
    </row>
    <row r="25" spans="2:14" ht="19.5" customHeight="1" thickBot="1">
      <c r="B25" s="509"/>
      <c r="C25" s="507" t="s">
        <v>235</v>
      </c>
      <c r="D25" s="507"/>
      <c r="E25" s="507"/>
      <c r="F25" s="507"/>
      <c r="G25" s="195" t="s">
        <v>234</v>
      </c>
    </row>
    <row r="26" spans="2:14" ht="19.5" customHeight="1" thickBot="1">
      <c r="B26" s="509"/>
      <c r="C26" s="508" t="s">
        <v>237</v>
      </c>
      <c r="D26" s="508"/>
      <c r="E26" s="508"/>
      <c r="F26" s="508"/>
      <c r="G26" s="196" t="s">
        <v>234</v>
      </c>
    </row>
    <row r="27" spans="2:14" ht="19.5" customHeight="1" thickBot="1">
      <c r="B27" s="509" t="s">
        <v>1033</v>
      </c>
      <c r="C27" s="506" t="s">
        <v>860</v>
      </c>
      <c r="D27" s="506"/>
      <c r="E27" s="506"/>
      <c r="F27" s="506"/>
      <c r="G27" s="194" t="s">
        <v>234</v>
      </c>
    </row>
    <row r="28" spans="2:14" ht="19.5" customHeight="1" thickBot="1">
      <c r="B28" s="509"/>
      <c r="C28" s="507" t="s">
        <v>1037</v>
      </c>
      <c r="D28" s="507"/>
      <c r="E28" s="507"/>
      <c r="F28" s="507"/>
      <c r="G28" s="195" t="s">
        <v>234</v>
      </c>
    </row>
    <row r="29" spans="2:14" ht="19.5" customHeight="1" thickBot="1">
      <c r="B29" s="509"/>
      <c r="C29" s="508" t="s">
        <v>237</v>
      </c>
      <c r="D29" s="508"/>
      <c r="E29" s="508"/>
      <c r="F29" s="508"/>
      <c r="G29" s="196" t="s">
        <v>234</v>
      </c>
    </row>
    <row r="30" spans="2:14" ht="19.5" customHeight="1" thickBot="1">
      <c r="B30" s="509" t="s">
        <v>223</v>
      </c>
      <c r="C30" s="506" t="s">
        <v>855</v>
      </c>
      <c r="D30" s="506"/>
      <c r="E30" s="506"/>
      <c r="F30" s="506"/>
      <c r="G30" s="194" t="s">
        <v>234</v>
      </c>
    </row>
    <row r="31" spans="2:14" ht="19.5" customHeight="1">
      <c r="B31" s="509"/>
      <c r="C31" s="507" t="s">
        <v>235</v>
      </c>
      <c r="D31" s="507"/>
      <c r="E31" s="507"/>
      <c r="F31" s="507"/>
      <c r="G31" s="195" t="s">
        <v>236</v>
      </c>
    </row>
    <row r="32" spans="2:14" ht="19.5" customHeight="1">
      <c r="B32" s="509"/>
      <c r="C32" s="508" t="s">
        <v>237</v>
      </c>
      <c r="D32" s="508"/>
      <c r="E32" s="508"/>
      <c r="F32" s="508"/>
      <c r="G32" s="196" t="s">
        <v>236</v>
      </c>
    </row>
    <row r="33" spans="2:7" ht="19.5" customHeight="1">
      <c r="B33" s="509" t="s">
        <v>228</v>
      </c>
      <c r="C33" s="506" t="s">
        <v>856</v>
      </c>
      <c r="D33" s="506"/>
      <c r="E33" s="506"/>
      <c r="F33" s="506"/>
      <c r="G33" s="194" t="s">
        <v>234</v>
      </c>
    </row>
    <row r="34" spans="2:7" ht="19.5" customHeight="1">
      <c r="B34" s="509"/>
      <c r="C34" s="456" t="s">
        <v>235</v>
      </c>
      <c r="D34" s="456"/>
      <c r="E34" s="456"/>
      <c r="F34" s="456"/>
      <c r="G34" s="195" t="s">
        <v>236</v>
      </c>
    </row>
    <row r="35" spans="2:7" ht="19.5" customHeight="1">
      <c r="B35" s="509"/>
      <c r="C35" s="510" t="s">
        <v>237</v>
      </c>
      <c r="D35" s="510"/>
      <c r="E35" s="510"/>
      <c r="F35" s="510"/>
      <c r="G35" s="196" t="s">
        <v>236</v>
      </c>
    </row>
    <row r="36" spans="2:7" ht="19.5" customHeight="1">
      <c r="B36" s="509" t="s">
        <v>229</v>
      </c>
      <c r="C36" s="506" t="s">
        <v>857</v>
      </c>
      <c r="D36" s="506"/>
      <c r="E36" s="506"/>
      <c r="F36" s="506"/>
      <c r="G36" s="194" t="s">
        <v>234</v>
      </c>
    </row>
    <row r="37" spans="2:7" ht="19.5" customHeight="1">
      <c r="B37" s="509"/>
      <c r="C37" s="511" t="s">
        <v>238</v>
      </c>
      <c r="D37" s="511"/>
      <c r="E37" s="511"/>
      <c r="F37" s="511"/>
      <c r="G37" s="195" t="s">
        <v>234</v>
      </c>
    </row>
    <row r="38" spans="2:7" ht="19.5" customHeight="1">
      <c r="B38" s="509"/>
      <c r="C38" s="510" t="s">
        <v>239</v>
      </c>
      <c r="D38" s="510"/>
      <c r="E38" s="510"/>
      <c r="F38" s="510"/>
      <c r="G38" s="196" t="s">
        <v>234</v>
      </c>
    </row>
    <row r="39" spans="2:7" ht="19.5" customHeight="1">
      <c r="B39" s="509" t="s">
        <v>231</v>
      </c>
      <c r="C39" s="506" t="s">
        <v>858</v>
      </c>
      <c r="D39" s="506"/>
      <c r="E39" s="506"/>
      <c r="F39" s="506"/>
      <c r="G39" s="194" t="s">
        <v>234</v>
      </c>
    </row>
    <row r="40" spans="2:7" ht="19.5" customHeight="1">
      <c r="B40" s="509"/>
      <c r="C40" s="456" t="s">
        <v>240</v>
      </c>
      <c r="D40" s="456"/>
      <c r="E40" s="456"/>
      <c r="F40" s="456"/>
      <c r="G40" s="195" t="s">
        <v>234</v>
      </c>
    </row>
    <row r="41" spans="2:7" ht="19.5" customHeight="1">
      <c r="B41" s="509"/>
      <c r="C41" s="510" t="s">
        <v>239</v>
      </c>
      <c r="D41" s="510"/>
      <c r="E41" s="510"/>
      <c r="F41" s="510"/>
      <c r="G41" s="196" t="s">
        <v>234</v>
      </c>
    </row>
  </sheetData>
  <mergeCells count="43">
    <mergeCell ref="B3:H3"/>
    <mergeCell ref="B11:B12"/>
    <mergeCell ref="C11:C12"/>
    <mergeCell ref="D11:D12"/>
    <mergeCell ref="E11:F11"/>
    <mergeCell ref="G11:G12"/>
    <mergeCell ref="H11:H12"/>
    <mergeCell ref="C30:F30"/>
    <mergeCell ref="C31:F31"/>
    <mergeCell ref="C32:F32"/>
    <mergeCell ref="I11:I12"/>
    <mergeCell ref="J11:J12"/>
    <mergeCell ref="C24:F24"/>
    <mergeCell ref="C25:F25"/>
    <mergeCell ref="C26:F26"/>
    <mergeCell ref="C21:F21"/>
    <mergeCell ref="B21:B23"/>
    <mergeCell ref="C23:F23"/>
    <mergeCell ref="B27:B29"/>
    <mergeCell ref="B39:B41"/>
    <mergeCell ref="C39:F39"/>
    <mergeCell ref="C40:F40"/>
    <mergeCell ref="C41:F41"/>
    <mergeCell ref="B33:B35"/>
    <mergeCell ref="C33:F33"/>
    <mergeCell ref="C34:F34"/>
    <mergeCell ref="C35:F35"/>
    <mergeCell ref="B36:B38"/>
    <mergeCell ref="C36:F36"/>
    <mergeCell ref="C37:F37"/>
    <mergeCell ref="C38:F38"/>
    <mergeCell ref="B30:B32"/>
    <mergeCell ref="K10:N10"/>
    <mergeCell ref="C27:F27"/>
    <mergeCell ref="C28:F28"/>
    <mergeCell ref="C29:F29"/>
    <mergeCell ref="C22:F22"/>
    <mergeCell ref="N11:N12"/>
    <mergeCell ref="B20:C20"/>
    <mergeCell ref="K11:K12"/>
    <mergeCell ref="L11:L12"/>
    <mergeCell ref="M11:M12"/>
    <mergeCell ref="B24:B26"/>
  </mergeCells>
  <pageMargins left="0.75" right="0.75" top="1" bottom="1" header="0.511811023622047" footer="0.5"/>
  <pageSetup paperSize="9" orientation="portrait" horizontalDpi="300" verticalDpi="300" r:id="rId1"/>
  <headerFooter>
    <oddFooter>&amp;C&amp;1#&amp;"Calibri,Обычный"&amp;10&amp;K000000Classified as Business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7"/>
  <dimension ref="A1:P33"/>
  <sheetViews>
    <sheetView showGridLines="0" zoomScale="130" zoomScaleNormal="130" workbookViewId="0">
      <selection activeCell="B12" sqref="B12"/>
    </sheetView>
  </sheetViews>
  <sheetFormatPr defaultColWidth="9.28515625" defaultRowHeight="12.75"/>
  <cols>
    <col min="1" max="1" width="2.140625" style="149" customWidth="1"/>
    <col min="2" max="2" width="15.7109375" style="151" customWidth="1"/>
    <col min="3" max="3" width="14.42578125" style="149" customWidth="1"/>
    <col min="4" max="4" width="13.28515625" style="149" customWidth="1"/>
    <col min="5" max="5" width="25.7109375" style="149" bestFit="1" customWidth="1"/>
    <col min="6" max="6" width="10" style="149" customWidth="1"/>
    <col min="7" max="7" width="18.7109375" style="149" customWidth="1"/>
    <col min="8" max="8" width="13" style="149" customWidth="1"/>
    <col min="9" max="9" width="20" style="149" customWidth="1"/>
    <col min="10" max="11" width="17.42578125" style="149" hidden="1" customWidth="1"/>
    <col min="12" max="12" width="12.28515625" style="149" customWidth="1"/>
    <col min="13" max="13" width="13.28515625" style="149" customWidth="1"/>
    <col min="14" max="14" width="11.28515625" style="149" customWidth="1"/>
    <col min="15" max="15" width="7.5703125" style="149" customWidth="1"/>
    <col min="16" max="16384" width="9.28515625" style="149"/>
  </cols>
  <sheetData>
    <row r="1" spans="1:15" ht="11.25" customHeight="1"/>
    <row r="2" spans="1:15" ht="41.25" customHeight="1">
      <c r="B2" s="285" t="s">
        <v>241</v>
      </c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7"/>
    </row>
    <row r="3" spans="1:15" ht="79.5" customHeight="1">
      <c r="B3" s="449" t="s">
        <v>1768</v>
      </c>
      <c r="C3" s="549"/>
      <c r="D3" s="549"/>
      <c r="E3" s="549"/>
      <c r="F3" s="549"/>
      <c r="G3" s="549"/>
      <c r="H3" s="218"/>
      <c r="I3" s="111"/>
      <c r="J3" s="111"/>
      <c r="K3" s="111"/>
      <c r="L3" s="111"/>
      <c r="M3" s="111"/>
      <c r="N3" s="111"/>
      <c r="O3" s="112"/>
    </row>
    <row r="4" spans="1:15" ht="9.75" customHeight="1">
      <c r="B4" s="113" t="s">
        <v>2</v>
      </c>
      <c r="C4" s="114" t="s">
        <v>3</v>
      </c>
      <c r="D4" s="115"/>
      <c r="E4" s="116"/>
      <c r="F4" s="116"/>
      <c r="G4" s="167"/>
      <c r="H4" s="111"/>
      <c r="I4" s="111"/>
      <c r="J4" s="111"/>
      <c r="K4" s="111"/>
      <c r="L4" s="111"/>
      <c r="M4" s="111"/>
      <c r="N4" s="111"/>
      <c r="O4" s="112"/>
    </row>
    <row r="5" spans="1:15" ht="10.5" customHeight="1">
      <c r="B5" s="118" t="s">
        <v>4</v>
      </c>
      <c r="C5" s="114" t="s">
        <v>5</v>
      </c>
      <c r="D5" s="115"/>
      <c r="E5" s="116"/>
      <c r="F5" s="116"/>
      <c r="G5" s="167"/>
      <c r="H5" s="111"/>
      <c r="I5" s="111"/>
      <c r="J5" s="111"/>
      <c r="K5" s="111"/>
      <c r="L5" s="111"/>
      <c r="M5" s="111"/>
      <c r="N5" s="111"/>
      <c r="O5" s="112"/>
    </row>
    <row r="6" spans="1:15" ht="11.25" customHeight="1">
      <c r="B6" s="119" t="s">
        <v>6</v>
      </c>
      <c r="C6" s="114" t="s">
        <v>7</v>
      </c>
      <c r="D6" s="115"/>
      <c r="E6" s="116"/>
      <c r="F6" s="116"/>
      <c r="G6" s="167"/>
      <c r="H6" s="111"/>
      <c r="I6" s="111"/>
      <c r="J6" s="111"/>
      <c r="K6" s="111"/>
      <c r="L6" s="111"/>
      <c r="M6" s="111"/>
      <c r="N6" s="111"/>
      <c r="O6" s="112"/>
    </row>
    <row r="7" spans="1:15" ht="11.25" customHeight="1">
      <c r="B7" s="119"/>
      <c r="C7" s="114"/>
      <c r="D7" s="115"/>
      <c r="E7" s="116"/>
      <c r="F7" s="116"/>
      <c r="G7" s="167"/>
      <c r="H7" s="111"/>
      <c r="I7" s="111"/>
      <c r="J7" s="111"/>
      <c r="K7" s="111"/>
      <c r="L7" s="111"/>
      <c r="M7" s="111"/>
      <c r="N7" s="111"/>
      <c r="O7" s="112"/>
    </row>
    <row r="8" spans="1:15" ht="15" customHeight="1">
      <c r="B8" s="120"/>
      <c r="C8" s="121"/>
      <c r="D8" s="121"/>
      <c r="E8" s="122"/>
      <c r="F8" s="122"/>
      <c r="G8" s="167"/>
      <c r="H8" s="111"/>
      <c r="I8" s="111"/>
      <c r="J8" s="111"/>
      <c r="K8" s="111"/>
      <c r="L8" s="111"/>
      <c r="M8" s="111"/>
      <c r="N8" s="111"/>
      <c r="O8" s="112"/>
    </row>
    <row r="9" spans="1:15" ht="15" customHeight="1">
      <c r="A9" s="155"/>
      <c r="B9" s="123"/>
      <c r="C9" s="124"/>
      <c r="D9" s="124"/>
      <c r="E9" s="126"/>
      <c r="F9" s="126"/>
      <c r="G9" s="167"/>
      <c r="H9" s="111"/>
      <c r="I9" s="111"/>
      <c r="J9" s="111"/>
      <c r="K9" s="111"/>
      <c r="L9" s="111"/>
      <c r="M9" s="111"/>
      <c r="N9" s="111"/>
      <c r="O9" s="112"/>
    </row>
    <row r="10" spans="1:15" ht="10.5" customHeight="1">
      <c r="B10" s="181"/>
      <c r="C10" s="157"/>
      <c r="D10" s="157"/>
      <c r="E10" s="157"/>
      <c r="F10" s="157"/>
      <c r="G10" s="157"/>
      <c r="H10" s="157"/>
      <c r="I10" s="157"/>
      <c r="J10" s="157"/>
      <c r="K10" s="157"/>
      <c r="L10" s="481" t="s">
        <v>1714</v>
      </c>
      <c r="M10" s="481"/>
      <c r="N10" s="481"/>
      <c r="O10" s="482"/>
    </row>
    <row r="11" spans="1:15" ht="40.5">
      <c r="B11" s="280" t="s">
        <v>9</v>
      </c>
      <c r="C11" s="280" t="s">
        <v>10</v>
      </c>
      <c r="D11" s="280" t="s">
        <v>242</v>
      </c>
      <c r="E11" s="280" t="s">
        <v>12</v>
      </c>
      <c r="F11" s="280" t="s">
        <v>13</v>
      </c>
      <c r="G11" s="280" t="s">
        <v>14</v>
      </c>
      <c r="H11" s="280" t="s">
        <v>81</v>
      </c>
      <c r="I11" s="280" t="s">
        <v>313</v>
      </c>
      <c r="J11" s="295" t="s">
        <v>243</v>
      </c>
      <c r="K11" s="295" t="s">
        <v>16</v>
      </c>
      <c r="L11" s="295" t="s">
        <v>17</v>
      </c>
      <c r="M11" s="400" t="s">
        <v>18</v>
      </c>
      <c r="N11" s="400" t="s">
        <v>19</v>
      </c>
      <c r="O11" s="297" t="s">
        <v>20</v>
      </c>
    </row>
    <row r="12" spans="1:15" ht="30" customHeight="1">
      <c r="B12" s="420" t="s">
        <v>1733</v>
      </c>
      <c r="C12" s="628" t="s">
        <v>1767</v>
      </c>
      <c r="D12" s="417" t="s">
        <v>245</v>
      </c>
      <c r="E12" s="130" t="str">
        <f>VLOOKUP(B12,ИСХОДНИК!A:P,11,FALSE())</f>
        <v>Под сварку встык DIN</v>
      </c>
      <c r="F12" s="417">
        <f>VLOOKUP(B12,ИСХОДНИК!A:P,7,FALSE())</f>
        <v>15</v>
      </c>
      <c r="G12" s="132" t="str">
        <f>VLOOKUP(B12,ИСХОДНИК!A:P,10,FALSE())</f>
        <v>R717, R744 и фреоны</v>
      </c>
      <c r="H12" s="132">
        <f>VLOOKUP(B12,ИСХОДНИК!A:P,8,FALSE())</f>
        <v>52</v>
      </c>
      <c r="I12" s="132" t="str">
        <f>VLOOKUP(B12,ИСХОДНИК!A:P,9,FALSE())</f>
        <v xml:space="preserve"> -60…120</v>
      </c>
      <c r="J12" s="134"/>
      <c r="K12" s="132"/>
      <c r="L12" s="417" t="str">
        <f>VLOOKUP(B12,ИСХОДНИК!A:P,15,FALSE())</f>
        <v>U6 PL40R</v>
      </c>
      <c r="M12" s="135">
        <f>VLOOKUP(B12,ИСХОДНИК!A:P,13,FALSE())</f>
        <v>495</v>
      </c>
      <c r="N12" s="135">
        <f>VLOOKUP(B12,ИСХОДНИК!A:P,14,FALSE())</f>
        <v>594</v>
      </c>
      <c r="O12" s="327" t="str">
        <f>IF(VLOOKUP(B12,ИСХОДНИК!A:R,18,FALSE())=1,ИСХОДНИК!$T$2,IF(VLOOKUP(B12,ИСХОДНИК!A:R,18,FALSE())=2,ИСХОДНИК!$T$5,IF(VLOOKUP(B12,ИСХОДНИК!A:R,18,FALSE())=3,ИСХОДНИК!$T$6)))</f>
        <v>●</v>
      </c>
    </row>
    <row r="13" spans="1:15" ht="30" customHeight="1">
      <c r="B13" s="420" t="s">
        <v>1734</v>
      </c>
      <c r="C13" s="628" t="s">
        <v>1769</v>
      </c>
      <c r="D13" s="417" t="s">
        <v>245</v>
      </c>
      <c r="E13" s="130" t="str">
        <f>VLOOKUP(B13,ИСХОДНИК!A:P,11,FALSE())</f>
        <v>Под сварку встык DIN</v>
      </c>
      <c r="F13" s="417">
        <f>VLOOKUP(B13,ИСХОДНИК!A:P,7,FALSE())</f>
        <v>20</v>
      </c>
      <c r="G13" s="132" t="str">
        <f>VLOOKUP(B13,ИСХОДНИК!A:P,10,FALSE())</f>
        <v>R717, R744 и фреоны</v>
      </c>
      <c r="H13" s="132">
        <f>VLOOKUP(B13,ИСХОДНИК!A:P,8,FALSE())</f>
        <v>52</v>
      </c>
      <c r="I13" s="132" t="str">
        <f>VLOOKUP(B13,ИСХОДНИК!A:P,9,FALSE())</f>
        <v xml:space="preserve"> -60…120</v>
      </c>
      <c r="J13" s="134"/>
      <c r="K13" s="132"/>
      <c r="L13" s="417" t="str">
        <f>VLOOKUP(B13,ИСХОДНИК!A:P,15,FALSE())</f>
        <v>U6 PL40R</v>
      </c>
      <c r="M13" s="135">
        <f>VLOOKUP(B13,ИСХОДНИК!A:P,13,FALSE())</f>
        <v>540</v>
      </c>
      <c r="N13" s="135">
        <f>VLOOKUP(B13,ИСХОДНИК!A:P,14,FALSE())</f>
        <v>648</v>
      </c>
      <c r="O13" s="327" t="str">
        <f>IF(VLOOKUP(B13,ИСХОДНИК!A:R,18,FALSE())=1,ИСХОДНИК!$T$2,IF(VLOOKUP(B13,ИСХОДНИК!A:R,18,FALSE())=2,ИСХОДНИК!$T$5,IF(VLOOKUP(B13,ИСХОДНИК!A:R,18,FALSE())=3,ИСХОДНИК!$T$6)))</f>
        <v>●</v>
      </c>
    </row>
    <row r="14" spans="1:15" ht="28.5" customHeight="1">
      <c r="B14" s="128" t="s">
        <v>244</v>
      </c>
      <c r="C14" s="129" t="str">
        <f>VLOOKUP(B14,ИСХОДНИК!A:P,5,FALSE())</f>
        <v>EVRAT 10</v>
      </c>
      <c r="D14" s="131" t="s">
        <v>245</v>
      </c>
      <c r="E14" s="130" t="str">
        <f>VLOOKUP(B14,ИСХОДНИК!A:P,11,FALSE())</f>
        <v>Фланец. Ответные фланцы под сварку DIN</v>
      </c>
      <c r="F14" s="131">
        <f>VLOOKUP(B14,ИСХОДНИК!A:P,7,FALSE())</f>
        <v>10</v>
      </c>
      <c r="G14" s="132" t="str">
        <f>VLOOKUP(B14,ИСХОДНИК!A:P,10,FALSE())</f>
        <v>R717 и фреоны</v>
      </c>
      <c r="H14" s="132">
        <f>VLOOKUP(B14,ИСХОДНИК!A:P,8,FALSE())</f>
        <v>40</v>
      </c>
      <c r="I14" s="132" t="str">
        <f>VLOOKUP(B14,ИСХОДНИК!A:P,9,FALSE())</f>
        <v xml:space="preserve"> -45…105</v>
      </c>
      <c r="J14" s="134">
        <v>0</v>
      </c>
      <c r="K14" s="132"/>
      <c r="L14" s="131" t="str">
        <f>VLOOKUP(B14,ИСХОДНИК!A:P,15,FALSE())</f>
        <v>U6 PL40R</v>
      </c>
      <c r="M14" s="135">
        <f>VLOOKUP(B14,ИСХОДНИК!A:P,13,FALSE())</f>
        <v>310</v>
      </c>
      <c r="N14" s="135">
        <f>VLOOKUP(B14,ИСХОДНИК!A:P,14,FALSE())</f>
        <v>372</v>
      </c>
      <c r="O14" s="136" t="str">
        <f>IF(VLOOKUP(B14,ИСХОДНИК!A:R,18,FALSE())=1,ИСХОДНИК!$T$2,IF(VLOOKUP(B14,ИСХОДНИК!A:R,18,FALSE())=2,ИСХОДНИК!$T$5,IF(VLOOKUP(B14,ИСХОДНИК!A:R,18,FALSE())=3,ИСХОДНИК!$T$6)))</f>
        <v>◑</v>
      </c>
    </row>
    <row r="15" spans="1:15" ht="28.5" customHeight="1">
      <c r="B15" s="128" t="s">
        <v>246</v>
      </c>
      <c r="C15" s="129" t="str">
        <f>VLOOKUP(B15,ИСХОДНИК!A:P,5,FALSE())</f>
        <v>EVRAT 15</v>
      </c>
      <c r="D15" s="131" t="s">
        <v>245</v>
      </c>
      <c r="E15" s="130" t="str">
        <f>VLOOKUP(B15,ИСХОДНИК!A:P,11,FALSE())</f>
        <v>Фланец. Ответные фланцы под сварку DIN</v>
      </c>
      <c r="F15" s="131">
        <f>VLOOKUP(B15,ИСХОДНИК!A:P,7,FALSE())</f>
        <v>15</v>
      </c>
      <c r="G15" s="132" t="str">
        <f>VLOOKUP(B15,ИСХОДНИК!A:P,10,FALSE())</f>
        <v>R717 и фреоны</v>
      </c>
      <c r="H15" s="132">
        <f>VLOOKUP(B15,ИСХОДНИК!A:P,8,FALSE())</f>
        <v>40</v>
      </c>
      <c r="I15" s="132" t="str">
        <f>VLOOKUP(B15,ИСХОДНИК!A:P,9,FALSE())</f>
        <v xml:space="preserve"> -45…105</v>
      </c>
      <c r="J15" s="132">
        <v>0</v>
      </c>
      <c r="K15" s="132"/>
      <c r="L15" s="131" t="str">
        <f>VLOOKUP(B15,ИСХОДНИК!A:P,15,FALSE())</f>
        <v>U6 PL40R</v>
      </c>
      <c r="M15" s="135">
        <f>VLOOKUP(B15,ИСХОДНИК!A:P,13,FALSE())</f>
        <v>310</v>
      </c>
      <c r="N15" s="135">
        <f>VLOOKUP(B15,ИСХОДНИК!A:P,14,FALSE())</f>
        <v>372</v>
      </c>
      <c r="O15" s="136" t="str">
        <f>IF(VLOOKUP(B15,ИСХОДНИК!A:R,18,FALSE())=1,ИСХОДНИК!$T$2,IF(VLOOKUP(B15,ИСХОДНИК!A:R,18,FALSE())=2,ИСХОДНИК!$T$5,IF(VLOOKUP(B15,ИСХОДНИК!A:R,18,FALSE())=3,ИСХОДНИК!$T$6)))</f>
        <v>◑</v>
      </c>
    </row>
    <row r="16" spans="1:15" ht="28.5" customHeight="1">
      <c r="B16" s="128" t="s">
        <v>247</v>
      </c>
      <c r="C16" s="129" t="str">
        <f>VLOOKUP(B16,ИСХОДНИК!A:P,5,FALSE())</f>
        <v>EVRA 20</v>
      </c>
      <c r="D16" s="131" t="s">
        <v>245</v>
      </c>
      <c r="E16" s="130" t="str">
        <f>VLOOKUP(B16,ИСХОДНИК!A:P,11,FALSE())</f>
        <v>Фланец. Ответные фланцы под сварку DIN</v>
      </c>
      <c r="F16" s="131">
        <f>VLOOKUP(B16,ИСХОДНИК!A:P,7,FALSE())</f>
        <v>20</v>
      </c>
      <c r="G16" s="132" t="str">
        <f>VLOOKUP(B16,ИСХОДНИК!A:P,10,FALSE())</f>
        <v>R717 и фреоны</v>
      </c>
      <c r="H16" s="132">
        <f>VLOOKUP(B16,ИСХОДНИК!A:P,8,FALSE())</f>
        <v>40</v>
      </c>
      <c r="I16" s="132" t="str">
        <f>VLOOKUP(B16,ИСХОДНИК!A:P,9,FALSE())</f>
        <v xml:space="preserve"> -45…105</v>
      </c>
      <c r="J16" s="132">
        <v>0.2</v>
      </c>
      <c r="K16" s="132"/>
      <c r="L16" s="131" t="str">
        <f>VLOOKUP(B16,ИСХОДНИК!A:P,15,FALSE())</f>
        <v>U6 PL40R</v>
      </c>
      <c r="M16" s="135">
        <f>VLOOKUP(B16,ИСХОДНИК!A:P,13,FALSE())</f>
        <v>355</v>
      </c>
      <c r="N16" s="135">
        <f>VLOOKUP(B16,ИСХОДНИК!A:P,14,FALSE())</f>
        <v>426</v>
      </c>
      <c r="O16" s="136" t="str">
        <f>IF(VLOOKUP(B16,ИСХОДНИК!A:R,18,FALSE())=1,ИСХОДНИК!$T$2,IF(VLOOKUP(B16,ИСХОДНИК!A:R,18,FALSE())=2,ИСХОДНИК!$T$5,IF(VLOOKUP(B16,ИСХОДНИК!A:R,18,FALSE())=3,ИСХОДНИК!$T$6)))</f>
        <v>◑</v>
      </c>
    </row>
    <row r="17" spans="2:16" ht="28.5" customHeight="1">
      <c r="B17" s="128" t="s">
        <v>248</v>
      </c>
      <c r="C17" s="129" t="str">
        <f>VLOOKUP(B17,ИСХОДНИК!A:P,5,FALSE())</f>
        <v>EVRA 25</v>
      </c>
      <c r="D17" s="131" t="s">
        <v>245</v>
      </c>
      <c r="E17" s="130" t="str">
        <f>VLOOKUP(B17,ИСХОДНИК!A:P,11,FALSE())</f>
        <v>Фланец. Ответные фланцы под сварку DIN</v>
      </c>
      <c r="F17" s="131">
        <f>VLOOKUP(B17,ИСХОДНИК!A:P,7,FALSE())</f>
        <v>25</v>
      </c>
      <c r="G17" s="132" t="str">
        <f>VLOOKUP(B17,ИСХОДНИК!A:P,10,FALSE())</f>
        <v>R717 и фреоны</v>
      </c>
      <c r="H17" s="132">
        <f>VLOOKUP(B17,ИСХОДНИК!A:P,8,FALSE())</f>
        <v>40</v>
      </c>
      <c r="I17" s="132" t="str">
        <f>VLOOKUP(B17,ИСХОДНИК!A:P,9,FALSE())</f>
        <v xml:space="preserve"> -45…105</v>
      </c>
      <c r="J17" s="132">
        <v>0.2</v>
      </c>
      <c r="K17" s="132"/>
      <c r="L17" s="131" t="str">
        <f>VLOOKUP(B17,ИСХОДНИК!A:P,15,FALSE())</f>
        <v>U6 PL40R</v>
      </c>
      <c r="M17" s="135">
        <f>VLOOKUP(B17,ИСХОДНИК!A:P,13,FALSE())</f>
        <v>355</v>
      </c>
      <c r="N17" s="135">
        <f>VLOOKUP(B17,ИСХОДНИК!A:P,14,FALSE())</f>
        <v>426</v>
      </c>
      <c r="O17" s="136" t="str">
        <f>IF(VLOOKUP(B17,ИСХОДНИК!A:R,18,FALSE())=1,ИСХОДНИК!$T$2,IF(VLOOKUP(B17,ИСХОДНИК!A:R,18,FALSE())=2,ИСХОДНИК!$T$5,IF(VLOOKUP(B17,ИСХОДНИК!A:R,18,FALSE())=3,ИСХОДНИК!$T$6)))</f>
        <v>◑</v>
      </c>
    </row>
    <row r="18" spans="2:16" ht="28.5" customHeight="1">
      <c r="B18" s="128" t="s">
        <v>249</v>
      </c>
      <c r="C18" s="129" t="str">
        <f>VLOOKUP(B18,ИСХОДНИК!A:P,5,FALSE())</f>
        <v>EVRA 32</v>
      </c>
      <c r="D18" s="131" t="s">
        <v>250</v>
      </c>
      <c r="E18" s="130" t="str">
        <f>VLOOKUP(B18,ИСХОДНИК!A:P,11,FALSE())</f>
        <v>Фланец. Ответные фланцы под сварку DIN</v>
      </c>
      <c r="F18" s="131">
        <f>VLOOKUP(B18,ИСХОДНИК!A:P,7,FALSE())</f>
        <v>32</v>
      </c>
      <c r="G18" s="132" t="str">
        <f>VLOOKUP(B18,ИСХОДНИК!A:P,10,FALSE())</f>
        <v>R717 и фреоны</v>
      </c>
      <c r="H18" s="132">
        <f>VLOOKUP(B18,ИСХОДНИК!A:P,8,FALSE())</f>
        <v>40</v>
      </c>
      <c r="I18" s="132" t="str">
        <f>VLOOKUP(B18,ИСХОДНИК!A:P,9,FALSE())</f>
        <v xml:space="preserve"> -45…105</v>
      </c>
      <c r="J18" s="132">
        <v>0.2</v>
      </c>
      <c r="K18" s="132"/>
      <c r="L18" s="131" t="str">
        <f>VLOOKUP(B18,ИСХОДНИК!A:P,15,FALSE())</f>
        <v>U6 PL40R</v>
      </c>
      <c r="M18" s="135">
        <f>VLOOKUP(B18,ИСХОДНИК!A:P,13,FALSE())</f>
        <v>480</v>
      </c>
      <c r="N18" s="135">
        <f>VLOOKUP(B18,ИСХОДНИК!A:P,14,FALSE())</f>
        <v>576</v>
      </c>
      <c r="O18" s="136" t="str">
        <f>IF(VLOOKUP(B18,ИСХОДНИК!A:R,18,FALSE())=1,ИСХОДНИК!$T$2,IF(VLOOKUP(B18,ИСХОДНИК!A:R,18,FALSE())=2,ИСХОДНИК!$T$5,IF(VLOOKUP(B18,ИСХОДНИК!A:R,18,FALSE())=3,ИСХОДНИК!$T$6)))</f>
        <v>◑</v>
      </c>
    </row>
    <row r="19" spans="2:16" ht="28.5" customHeight="1">
      <c r="B19" s="128" t="s">
        <v>251</v>
      </c>
      <c r="C19" s="129" t="str">
        <f>VLOOKUP(B19,ИСХОДНИК!A:P,5,FALSE())</f>
        <v>EVRA 40</v>
      </c>
      <c r="D19" s="131" t="s">
        <v>250</v>
      </c>
      <c r="E19" s="130" t="str">
        <f>VLOOKUP(B19,ИСХОДНИК!A:P,11,FALSE())</f>
        <v>Фланец. Ответные фланцы под сварку DIN</v>
      </c>
      <c r="F19" s="131">
        <f>VLOOKUP(B19,ИСХОДНИК!A:P,7,FALSE())</f>
        <v>40</v>
      </c>
      <c r="G19" s="132" t="str">
        <f>VLOOKUP(B19,ИСХОДНИК!A:P,10,FALSE())</f>
        <v>R717 и фреоны</v>
      </c>
      <c r="H19" s="132">
        <f>VLOOKUP(B19,ИСХОДНИК!A:P,8,FALSE())</f>
        <v>40</v>
      </c>
      <c r="I19" s="132" t="str">
        <f>VLOOKUP(B19,ИСХОДНИК!A:P,9,FALSE())</f>
        <v xml:space="preserve"> -45…105</v>
      </c>
      <c r="J19" s="132">
        <v>0.2</v>
      </c>
      <c r="K19" s="132"/>
      <c r="L19" s="131" t="str">
        <f>VLOOKUP(B19,ИСХОДНИК!A:P,15,FALSE())</f>
        <v>U6 PL40R</v>
      </c>
      <c r="M19" s="135">
        <f>VLOOKUP(B19,ИСХОДНИК!A:P,13,FALSE())</f>
        <v>500</v>
      </c>
      <c r="N19" s="135">
        <f>VLOOKUP(B19,ИСХОДНИК!A:P,14,FALSE())</f>
        <v>600</v>
      </c>
      <c r="O19" s="136" t="str">
        <f>IF(VLOOKUP(B19,ИСХОДНИК!A:R,18,FALSE())=1,ИСХОДНИК!$T$2,IF(VLOOKUP(B19,ИСХОДНИК!A:R,18,FALSE())=2,ИСХОДНИК!$T$5,IF(VLOOKUP(B19,ИСХОДНИК!A:R,18,FALSE())=3,ИСХОДНИК!$T$6)))</f>
        <v>◑</v>
      </c>
    </row>
    <row r="20" spans="2:16" ht="28.5" customHeight="1">
      <c r="B20" s="128" t="s">
        <v>252</v>
      </c>
      <c r="C20" s="129" t="str">
        <f>VLOOKUP(B20,ИСХОДНИК!A:P,5,FALSE())</f>
        <v>EVRA 50</v>
      </c>
      <c r="D20" s="131" t="s">
        <v>250</v>
      </c>
      <c r="E20" s="130" t="str">
        <f>VLOOKUP(B20,ИСХОДНИК!A:P,11,FALSE())</f>
        <v>Фланец. Ответные фланцы под сварку DIN</v>
      </c>
      <c r="F20" s="131">
        <f>VLOOKUP(B20,ИСХОДНИК!A:P,7,FALSE())</f>
        <v>50</v>
      </c>
      <c r="G20" s="132" t="str">
        <f>VLOOKUP(B20,ИСХОДНИК!A:P,10,FALSE())</f>
        <v>R717 и фреоны</v>
      </c>
      <c r="H20" s="132">
        <f>VLOOKUP(B20,ИСХОДНИК!A:P,8,FALSE())</f>
        <v>40</v>
      </c>
      <c r="I20" s="132" t="str">
        <f>VLOOKUP(B20,ИСХОДНИК!A:P,9,FALSE())</f>
        <v xml:space="preserve"> -45…105</v>
      </c>
      <c r="J20" s="132">
        <v>0.2</v>
      </c>
      <c r="K20" s="132"/>
      <c r="L20" s="131" t="str">
        <f>VLOOKUP(B20,ИСХОДНИК!A:P,15,FALSE())</f>
        <v>U6 PL40R</v>
      </c>
      <c r="M20" s="135">
        <f>VLOOKUP(B20,ИСХОДНИК!A:P,13,FALSE())</f>
        <v>550</v>
      </c>
      <c r="N20" s="135">
        <f>VLOOKUP(B20,ИСХОДНИК!A:P,14,FALSE())</f>
        <v>660</v>
      </c>
      <c r="O20" s="327" t="str">
        <f>IF(VLOOKUP(B20,ИСХОДНИК!A:R,18,FALSE())=1,ИСХОДНИК!$T$2,IF(VLOOKUP(B20,ИСХОДНИК!A:R,18,FALSE())=2,ИСХОДНИК!$T$5,IF(VLOOKUP(B20,ИСХОДНИК!A:R,18,FALSE())=3,ИСХОДНИК!$T$6)))</f>
        <v>○</v>
      </c>
    </row>
    <row r="21" spans="2:16">
      <c r="B21" s="197" t="s">
        <v>253</v>
      </c>
      <c r="C21" s="198"/>
      <c r="D21" s="198"/>
      <c r="E21" s="199"/>
      <c r="F21" s="198"/>
      <c r="G21" s="200"/>
      <c r="H21" s="200"/>
      <c r="I21" s="200"/>
      <c r="J21" s="200"/>
      <c r="K21" s="200"/>
      <c r="L21" s="198"/>
      <c r="M21" s="201"/>
      <c r="N21" s="201"/>
      <c r="O21" s="202"/>
      <c r="P21" s="203"/>
    </row>
    <row r="22" spans="2:16" ht="23.25" customHeight="1">
      <c r="B22" s="204" t="s">
        <v>254</v>
      </c>
    </row>
    <row r="23" spans="2:16" ht="39">
      <c r="B23" s="329" t="s">
        <v>9</v>
      </c>
      <c r="C23" s="467" t="s">
        <v>10</v>
      </c>
      <c r="D23" s="469"/>
      <c r="E23" s="329" t="s">
        <v>255</v>
      </c>
      <c r="F23" s="329" t="s">
        <v>256</v>
      </c>
      <c r="G23" s="329" t="s">
        <v>257</v>
      </c>
      <c r="H23" s="329" t="s">
        <v>258</v>
      </c>
      <c r="I23" s="329" t="s">
        <v>259</v>
      </c>
      <c r="J23" s="329" t="s">
        <v>18</v>
      </c>
      <c r="K23" s="329" t="s">
        <v>19</v>
      </c>
      <c r="L23" s="329" t="s">
        <v>17</v>
      </c>
      <c r="M23" s="400" t="s">
        <v>18</v>
      </c>
      <c r="N23" s="400" t="s">
        <v>19</v>
      </c>
      <c r="O23" s="296" t="s">
        <v>20</v>
      </c>
    </row>
    <row r="24" spans="2:16" ht="22.5" customHeight="1">
      <c r="B24" s="168" t="s">
        <v>260</v>
      </c>
      <c r="C24" s="458" t="str">
        <f>VLOOKUP(B24,ИСХОДНИК!A:P,5,FALSE())</f>
        <v>BE230AS</v>
      </c>
      <c r="D24" s="460"/>
      <c r="E24" s="131">
        <v>220</v>
      </c>
      <c r="F24" s="131">
        <v>50</v>
      </c>
      <c r="G24" s="132" t="s">
        <v>262</v>
      </c>
      <c r="H24" s="131">
        <v>10</v>
      </c>
      <c r="I24" s="131" t="s">
        <v>263</v>
      </c>
      <c r="J24" s="131">
        <v>39</v>
      </c>
      <c r="K24" s="131">
        <v>46.8</v>
      </c>
      <c r="L24" s="131" t="str">
        <f>VLOOKUP(B24,ИСХОДНИК!A:P,15,FALSE())</f>
        <v>U6 PL40R</v>
      </c>
      <c r="M24" s="135">
        <f>VLOOKUP(B24,ИСХОДНИК!A:P,13,FALSE())</f>
        <v>35</v>
      </c>
      <c r="N24" s="135">
        <f>VLOOKUP(B24,ИСХОДНИК!A:P,14,FALSE())</f>
        <v>42</v>
      </c>
      <c r="O24" s="327" t="str">
        <f>IF(VLOOKUP(B24,ИСХОДНИК!A:R,18,FALSE())=1,ИСХОДНИК!$T$2,IF(VLOOKUP(B24,ИСХОДНИК!A:R,18,FALSE())=2,ИСХОДНИК!$T$5,IF(VLOOKUP(B24,ИСХОДНИК!A:R,18,FALSE())=3,ИСХОДНИК!$T$6)))</f>
        <v>●</v>
      </c>
    </row>
    <row r="25" spans="2:16" ht="22.5" customHeight="1">
      <c r="B25" s="410" t="s">
        <v>1730</v>
      </c>
      <c r="C25" s="458" t="str">
        <f>VLOOKUP(B25,ИСХОДНИК!A:P,5,FALSE())</f>
        <v>BE024AS</v>
      </c>
      <c r="D25" s="460"/>
      <c r="E25" s="417">
        <v>24</v>
      </c>
      <c r="F25" s="417">
        <v>50</v>
      </c>
      <c r="G25" s="132" t="s">
        <v>262</v>
      </c>
      <c r="H25" s="417">
        <v>10</v>
      </c>
      <c r="I25" s="417" t="s">
        <v>263</v>
      </c>
      <c r="J25" s="417"/>
      <c r="K25" s="417"/>
      <c r="L25" s="417" t="str">
        <f>VLOOKUP(B25,ИСХОДНИК!A:P,15,FALSE())</f>
        <v>U6 PL40R</v>
      </c>
      <c r="M25" s="135">
        <f>VLOOKUP(B25,ИСХОДНИК!A:P,13,FALSE())</f>
        <v>45</v>
      </c>
      <c r="N25" s="135">
        <f>VLOOKUP(B25,ИСХОДНИК!A:P,14,FALSE())</f>
        <v>54</v>
      </c>
      <c r="O25" s="327" t="str">
        <f>IF(VLOOKUP(B25,ИСХОДНИК!A:R,18,FALSE())=1,ИСХОДНИК!$T$2,IF(VLOOKUP(B25,ИСХОДНИК!A:R,18,FALSE())=2,ИСХОДНИК!$T$5,IF(VLOOKUP(B25,ИСХОДНИК!A:R,18,FALSE())=3,ИСХОДНИК!$T$6)))</f>
        <v>○</v>
      </c>
    </row>
    <row r="26" spans="2:16" ht="18">
      <c r="B26" s="168" t="s">
        <v>926</v>
      </c>
      <c r="C26" s="458" t="str">
        <f>VLOOKUP(B26,ИСХОДНИК!A:P,5,FALSE())</f>
        <v>BN230AS</v>
      </c>
      <c r="D26" s="460"/>
      <c r="E26" s="131">
        <v>220</v>
      </c>
      <c r="F26" s="131">
        <v>50</v>
      </c>
      <c r="G26" s="132" t="s">
        <v>262</v>
      </c>
      <c r="H26" s="131">
        <v>18</v>
      </c>
      <c r="I26" s="131" t="s">
        <v>1002</v>
      </c>
      <c r="J26" s="131">
        <v>39</v>
      </c>
      <c r="K26" s="131">
        <v>46.8</v>
      </c>
      <c r="L26" s="131" t="str">
        <f>VLOOKUP(B26,ИСХОДНИК!A:P,15,FALSE())</f>
        <v>U6 PL40R</v>
      </c>
      <c r="M26" s="135">
        <f>VLOOKUP(B26,ИСХОДНИК!A:P,13,FALSE())</f>
        <v>59</v>
      </c>
      <c r="N26" s="135">
        <f>VLOOKUP(B26,ИСХОДНИК!A:P,14,FALSE())</f>
        <v>70.8</v>
      </c>
      <c r="O26" s="136" t="str">
        <f>IF(VLOOKUP(B26,ИСХОДНИК!A:R,18,FALSE())=1,ИСХОДНИК!$T$2,IF(VLOOKUP(B26,ИСХОДНИК!A:R,18,FALSE())=2,ИСХОДНИК!$T$5,IF(VLOOKUP(B26,ИСХОДНИК!A:R,18,FALSE())=3,ИСХОДНИК!$T$6)))</f>
        <v>◑</v>
      </c>
    </row>
    <row r="28" spans="2:16">
      <c r="B28" s="483" t="s">
        <v>759</v>
      </c>
      <c r="C28" s="483"/>
      <c r="D28" s="483"/>
      <c r="E28" s="483"/>
      <c r="F28" s="483"/>
      <c r="G28" s="438"/>
      <c r="H28" s="438"/>
      <c r="I28" s="483"/>
      <c r="J28" s="483"/>
      <c r="K28" s="483"/>
      <c r="L28" s="483"/>
      <c r="M28" s="483"/>
    </row>
    <row r="29" spans="2:16" ht="43.5" customHeight="1">
      <c r="B29" s="335" t="s">
        <v>9</v>
      </c>
      <c r="C29" s="467" t="s">
        <v>1520</v>
      </c>
      <c r="D29" s="468"/>
      <c r="E29" s="468"/>
      <c r="F29" s="468"/>
      <c r="G29" s="397"/>
      <c r="H29" s="397"/>
      <c r="I29" s="369" t="s">
        <v>1660</v>
      </c>
      <c r="L29" s="295" t="s">
        <v>17</v>
      </c>
      <c r="M29" s="400" t="s">
        <v>18</v>
      </c>
      <c r="N29" s="400" t="s">
        <v>19</v>
      </c>
      <c r="O29" s="296" t="s">
        <v>20</v>
      </c>
    </row>
    <row r="30" spans="2:16" ht="41.25" customHeight="1">
      <c r="B30" s="340" t="s">
        <v>722</v>
      </c>
      <c r="C30" s="456" t="str">
        <f>VLOOKUP(B30,ИСХОДНИК!A:P,3,FALSE())</f>
        <v>Ревизионный набор прокладок DN 10-15. PM, EVRAT, CVH</v>
      </c>
      <c r="D30" s="456"/>
      <c r="E30" s="456"/>
      <c r="F30" s="456"/>
      <c r="I30" s="131">
        <v>1</v>
      </c>
      <c r="L30" s="131" t="str">
        <f>VLOOKUP(B30,ИСХОДНИК!A:P,15,FALSE())</f>
        <v>U6 PL40R</v>
      </c>
      <c r="M30" s="135">
        <f>VLOOKUP(B30,ИСХОДНИК!A:P,13,FALSE())</f>
        <v>30</v>
      </c>
      <c r="N30" s="135">
        <f>VLOOKUP(B30,ИСХОДНИК!A:P,14,FALSE())</f>
        <v>36</v>
      </c>
      <c r="O30" s="136" t="str">
        <f>IF(VLOOKUP(B30,ИСХОДНИК!A:R,18,FALSE())=1,ИСХОДНИК!$T$2,IF(VLOOKUP(B30,ИСХОДНИК!A:R,18,FALSE())=2,ИСХОДНИК!$T$5,IF(VLOOKUP(B30,ИСХОДНИК!A:R,18,FALSE())=3,ИСХОДНИК!$T$6)))</f>
        <v>◑</v>
      </c>
    </row>
    <row r="31" spans="2:16" ht="41.25" customHeight="1">
      <c r="B31" s="340" t="s">
        <v>723</v>
      </c>
      <c r="C31" s="456" t="str">
        <f>VLOOKUP(B31,ИСХОДНИК!A:P,3,FALSE())</f>
        <v>Ревизионный набор прокладок DN 20-25. PM, EVRAT, CVH</v>
      </c>
      <c r="D31" s="456"/>
      <c r="E31" s="456"/>
      <c r="F31" s="456"/>
      <c r="I31" s="131">
        <v>1</v>
      </c>
      <c r="L31" s="131" t="str">
        <f>VLOOKUP(B31,ИСХОДНИК!A:P,15,FALSE())</f>
        <v>U6 PL40R</v>
      </c>
      <c r="M31" s="135">
        <f>VLOOKUP(B31,ИСХОДНИК!A:P,13,FALSE())</f>
        <v>35</v>
      </c>
      <c r="N31" s="135">
        <f>VLOOKUP(B31,ИСХОДНИК!A:P,14,FALSE())</f>
        <v>42</v>
      </c>
      <c r="O31" s="136" t="str">
        <f>IF(VLOOKUP(B31,ИСХОДНИК!A:R,18,FALSE())=1,ИСХОДНИК!$T$2,IF(VLOOKUP(B31,ИСХОДНИК!A:R,18,FALSE())=2,ИСХОДНИК!$T$5,IF(VLOOKUP(B31,ИСХОДНИК!A:R,18,FALSE())=3,ИСХОДНИК!$T$6)))</f>
        <v>◑</v>
      </c>
    </row>
    <row r="32" spans="2:16" ht="41.25" customHeight="1">
      <c r="B32" s="340" t="s">
        <v>1709</v>
      </c>
      <c r="C32" s="456" t="str">
        <f>VLOOKUP(B32,ИСХОДНИК!A:P,3,FALSE())</f>
        <v>Кольцевая прокладка для EVRA(T) 10-25</v>
      </c>
      <c r="D32" s="456"/>
      <c r="E32" s="456"/>
      <c r="F32" s="456"/>
      <c r="I32" s="131">
        <v>2</v>
      </c>
      <c r="L32" s="231" t="str">
        <f>VLOOKUP(B32,ИСХОДНИК!A:P,15,FALSE())</f>
        <v>U6 PL40R</v>
      </c>
      <c r="M32" s="135">
        <f>VLOOKUP(B32,ИСХОДНИК!A:P,13,FALSE())</f>
        <v>19</v>
      </c>
      <c r="N32" s="135">
        <f>VLOOKUP(B32,ИСХОДНИК!A:P,14,FALSE())</f>
        <v>22.8</v>
      </c>
      <c r="O32" s="136" t="str">
        <f>IF(VLOOKUP(B32,ИСХОДНИК!A:R,18,FALSE())=1,ИСХОДНИК!$T$2,IF(VLOOKUP(B32,ИСХОДНИК!A:R,18,FALSE())=2,ИСХОДНИК!$T$5,IF(VLOOKUP(B32,ИСХОДНИК!A:R,18,FALSE())=3,ИСХОДНИК!$T$6)))</f>
        <v>◑</v>
      </c>
    </row>
    <row r="33" spans="2:15" ht="41.25" customHeight="1">
      <c r="B33" s="128" t="s">
        <v>1701</v>
      </c>
      <c r="C33" s="457" t="str">
        <f>VLOOKUP(B33,ИСХОДНИК!A:P,3,FALSE())</f>
        <v>Ремонтный комплект сердечника для клапанов EVM-NC и EVRA. Мультипак 5 комплектов.</v>
      </c>
      <c r="D33" s="457"/>
      <c r="E33" s="457"/>
      <c r="F33" s="457"/>
      <c r="G33" s="228"/>
      <c r="H33" s="214"/>
      <c r="I33" s="131">
        <v>3</v>
      </c>
      <c r="L33" s="231" t="str">
        <f>VLOOKUP(B33,ИСХОДНИК!A:P,15,FALSE())</f>
        <v>U6 PL40R</v>
      </c>
      <c r="M33" s="135">
        <f>VLOOKUP(B33,ИСХОДНИК!A:P,13,FALSE())</f>
        <v>150</v>
      </c>
      <c r="N33" s="135">
        <f>VLOOKUP(B33,ИСХОДНИК!A:P,14,FALSE())</f>
        <v>180</v>
      </c>
      <c r="O33" s="136" t="str">
        <f>IF(VLOOKUP(B33,ИСХОДНИК!A:R,18,FALSE())=1,ИСХОДНИК!$T$2,IF(VLOOKUP(B33,ИСХОДНИК!A:R,18,FALSE())=2,ИСХОДНИК!$T$5,IF(VLOOKUP(B33,ИСХОДНИК!A:R,18,FALSE())=3,ИСХОДНИК!$T$6)))</f>
        <v>◑</v>
      </c>
    </row>
  </sheetData>
  <autoFilter ref="B11:O11" xr:uid="{00000000-0001-0000-0600-000000000000}"/>
  <mergeCells count="12">
    <mergeCell ref="C30:F30"/>
    <mergeCell ref="C31:F31"/>
    <mergeCell ref="C33:F33"/>
    <mergeCell ref="C32:F32"/>
    <mergeCell ref="B28:M28"/>
    <mergeCell ref="C29:F29"/>
    <mergeCell ref="L10:O10"/>
    <mergeCell ref="C23:D23"/>
    <mergeCell ref="C24:D24"/>
    <mergeCell ref="C25:D25"/>
    <mergeCell ref="C26:D26"/>
    <mergeCell ref="B3:G3"/>
  </mergeCells>
  <phoneticPr fontId="11" type="noConversion"/>
  <pageMargins left="0.75" right="0.75" top="1" bottom="1" header="0.511811023622047" footer="0.5"/>
  <pageSetup paperSize="9" orientation="portrait" horizontalDpi="300" verticalDpi="300" r:id="rId1"/>
  <headerFooter>
    <oddFooter>&amp;C&amp;1#&amp;"Calibri,Обычный"&amp;10&amp;K000000Classified as Business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768D1-2CC7-411E-895A-37C46C323AB7}">
  <dimension ref="A1:U55"/>
  <sheetViews>
    <sheetView showGridLines="0" zoomScale="130" zoomScaleNormal="130" workbookViewId="0">
      <selection activeCell="B12" sqref="B12"/>
    </sheetView>
  </sheetViews>
  <sheetFormatPr defaultColWidth="9.28515625" defaultRowHeight="12.75"/>
  <cols>
    <col min="1" max="1" width="2.140625" customWidth="1"/>
    <col min="2" max="2" width="15.42578125" style="1" customWidth="1"/>
    <col min="3" max="3" width="14.42578125" customWidth="1"/>
    <col min="4" max="4" width="25.7109375" customWidth="1"/>
    <col min="5" max="5" width="9.28515625" customWidth="1"/>
    <col min="6" max="6" width="25" customWidth="1"/>
    <col min="7" max="7" width="12.140625" customWidth="1"/>
    <col min="8" max="8" width="17.42578125" customWidth="1"/>
    <col min="9" max="9" width="17.42578125" hidden="1" customWidth="1"/>
    <col min="10" max="10" width="17.42578125" customWidth="1"/>
    <col min="11" max="11" width="12.5703125" customWidth="1"/>
    <col min="12" max="12" width="11.28515625" customWidth="1"/>
    <col min="13" max="13" width="5.42578125" customWidth="1"/>
    <col min="14" max="14" width="6.42578125" customWidth="1"/>
    <col min="15" max="15" width="6" customWidth="1"/>
    <col min="17" max="17" width="11.28515625" customWidth="1"/>
    <col min="18" max="18" width="12.42578125" customWidth="1"/>
    <col min="19" max="19" width="10.85546875" customWidth="1"/>
    <col min="20" max="20" width="10.7109375" customWidth="1"/>
  </cols>
  <sheetData>
    <row r="1" spans="1:21" ht="11.25" customHeight="1">
      <c r="A1" s="24"/>
      <c r="B1" s="25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21" ht="42" customHeight="1">
      <c r="B2" s="302" t="s">
        <v>816</v>
      </c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303"/>
      <c r="O2" s="439" t="s">
        <v>1599</v>
      </c>
      <c r="P2" s="521"/>
      <c r="Q2" s="521"/>
      <c r="R2" s="521"/>
      <c r="S2" s="521"/>
      <c r="T2" s="521"/>
      <c r="U2" s="522"/>
    </row>
    <row r="3" spans="1:21" ht="54.75" customHeight="1">
      <c r="B3" s="449" t="s">
        <v>999</v>
      </c>
      <c r="C3" s="549"/>
      <c r="D3" s="549"/>
      <c r="E3" s="549"/>
      <c r="F3" s="549"/>
      <c r="G3" s="549"/>
      <c r="H3" s="549"/>
      <c r="I3" s="111"/>
      <c r="J3" s="111"/>
      <c r="K3" s="111"/>
      <c r="L3" s="111"/>
      <c r="M3" s="112"/>
      <c r="O3" s="260"/>
      <c r="P3" s="261"/>
      <c r="Q3" s="443"/>
      <c r="R3" s="443"/>
      <c r="S3" s="261"/>
      <c r="T3" s="261"/>
      <c r="U3" s="262"/>
    </row>
    <row r="4" spans="1:21" ht="10.5" customHeight="1">
      <c r="B4" s="113" t="s">
        <v>2</v>
      </c>
      <c r="C4" s="114" t="s">
        <v>3</v>
      </c>
      <c r="D4" s="115"/>
      <c r="E4" s="116"/>
      <c r="F4" s="116"/>
      <c r="G4" s="117"/>
      <c r="H4" s="111"/>
      <c r="I4" s="111"/>
      <c r="J4" s="111"/>
      <c r="K4" s="111"/>
      <c r="L4" s="111"/>
      <c r="M4" s="112"/>
      <c r="O4" s="260"/>
      <c r="P4" s="261"/>
      <c r="Q4" s="261"/>
      <c r="R4" s="261"/>
      <c r="S4" s="261"/>
      <c r="T4" s="261"/>
      <c r="U4" s="262"/>
    </row>
    <row r="5" spans="1:21" ht="10.5" customHeight="1">
      <c r="B5" s="118" t="s">
        <v>4</v>
      </c>
      <c r="C5" s="114" t="s">
        <v>5</v>
      </c>
      <c r="D5" s="115"/>
      <c r="E5" s="116"/>
      <c r="F5" s="116"/>
      <c r="G5" s="117"/>
      <c r="H5" s="111"/>
      <c r="I5" s="111"/>
      <c r="J5" s="111"/>
      <c r="K5" s="111"/>
      <c r="L5" s="111"/>
      <c r="M5" s="112"/>
      <c r="O5" s="260"/>
      <c r="P5" s="261"/>
      <c r="Q5" s="261"/>
      <c r="R5" s="261"/>
      <c r="S5" s="261"/>
      <c r="T5" s="261"/>
      <c r="U5" s="262"/>
    </row>
    <row r="6" spans="1:21" ht="12.75" customHeight="1">
      <c r="B6" s="119" t="s">
        <v>6</v>
      </c>
      <c r="C6" s="114" t="s">
        <v>7</v>
      </c>
      <c r="D6" s="115"/>
      <c r="E6" s="116"/>
      <c r="F6" s="116"/>
      <c r="G6" s="117"/>
      <c r="H6" s="111"/>
      <c r="I6" s="111"/>
      <c r="J6" s="111"/>
      <c r="K6" s="111"/>
      <c r="L6" s="111"/>
      <c r="M6" s="112"/>
      <c r="O6" s="260"/>
      <c r="P6" s="261"/>
      <c r="Q6" s="261"/>
      <c r="R6" s="261"/>
      <c r="S6" s="261"/>
      <c r="T6" s="261"/>
      <c r="U6" s="262"/>
    </row>
    <row r="7" spans="1:21" ht="12.75" customHeight="1">
      <c r="B7" s="119"/>
      <c r="C7" s="114"/>
      <c r="D7" s="115"/>
      <c r="E7" s="116"/>
      <c r="F7" s="116"/>
      <c r="G7" s="117"/>
      <c r="H7" s="111"/>
      <c r="I7" s="111"/>
      <c r="J7" s="111"/>
      <c r="K7" s="111"/>
      <c r="L7" s="111"/>
      <c r="M7" s="112"/>
      <c r="O7" s="260"/>
      <c r="P7" s="261"/>
      <c r="Q7" s="261"/>
      <c r="R7" s="261"/>
      <c r="S7" s="261"/>
      <c r="T7" s="261"/>
      <c r="U7" s="262"/>
    </row>
    <row r="8" spans="1:21" ht="15" customHeight="1">
      <c r="B8" s="120"/>
      <c r="C8" s="121"/>
      <c r="D8" s="121"/>
      <c r="E8" s="122"/>
      <c r="F8" s="122"/>
      <c r="G8" s="117"/>
      <c r="H8" s="111"/>
      <c r="I8" s="111"/>
      <c r="J8" s="111"/>
      <c r="K8" s="111"/>
      <c r="L8" s="111"/>
      <c r="M8" s="112"/>
      <c r="O8" s="263"/>
      <c r="P8" s="265"/>
      <c r="Q8" s="261"/>
      <c r="R8" s="261"/>
      <c r="S8" s="542"/>
      <c r="T8" s="542"/>
      <c r="U8" s="543"/>
    </row>
    <row r="9" spans="1:21" ht="15" customHeight="1">
      <c r="A9" s="26"/>
      <c r="B9" s="123"/>
      <c r="C9" s="124"/>
      <c r="D9" s="124"/>
      <c r="E9" s="126"/>
      <c r="F9" s="126"/>
      <c r="G9" s="117"/>
      <c r="H9" s="111"/>
      <c r="I9" s="111"/>
      <c r="J9" s="111"/>
      <c r="K9" s="111"/>
      <c r="L9" s="111"/>
      <c r="M9" s="112"/>
      <c r="O9" s="264"/>
      <c r="P9" s="259"/>
      <c r="Q9" s="544"/>
      <c r="R9" s="544"/>
      <c r="S9" s="516"/>
      <c r="T9" s="516"/>
      <c r="U9" s="517"/>
    </row>
    <row r="10" spans="1:21" ht="18" customHeight="1">
      <c r="B10" s="547" t="s">
        <v>814</v>
      </c>
      <c r="C10" s="548"/>
      <c r="D10" s="548"/>
      <c r="E10" s="548"/>
      <c r="F10" s="548"/>
      <c r="G10" s="548"/>
      <c r="H10" s="548"/>
      <c r="I10" s="351"/>
      <c r="J10" s="545" t="s">
        <v>1714</v>
      </c>
      <c r="K10" s="545"/>
      <c r="L10" s="545"/>
      <c r="M10" s="546"/>
      <c r="O10" s="539" t="s">
        <v>1591</v>
      </c>
      <c r="P10" s="539" t="s">
        <v>13</v>
      </c>
      <c r="Q10" s="540" t="s">
        <v>1601</v>
      </c>
      <c r="R10" s="540"/>
      <c r="S10" s="541" t="s">
        <v>1600</v>
      </c>
      <c r="T10" s="541"/>
      <c r="U10" s="541"/>
    </row>
    <row r="11" spans="1:21" ht="42" customHeight="1">
      <c r="B11" s="400" t="s">
        <v>9</v>
      </c>
      <c r="C11" s="400" t="s">
        <v>10</v>
      </c>
      <c r="D11" s="400" t="s">
        <v>12</v>
      </c>
      <c r="E11" s="400" t="s">
        <v>13</v>
      </c>
      <c r="F11" s="400" t="s">
        <v>14</v>
      </c>
      <c r="G11" s="400" t="s">
        <v>15</v>
      </c>
      <c r="H11" s="400" t="s">
        <v>313</v>
      </c>
      <c r="I11" s="400" t="s">
        <v>243</v>
      </c>
      <c r="J11" s="400" t="s">
        <v>17</v>
      </c>
      <c r="K11" s="400" t="s">
        <v>18</v>
      </c>
      <c r="L11" s="400" t="s">
        <v>19</v>
      </c>
      <c r="M11" s="321" t="s">
        <v>20</v>
      </c>
      <c r="O11" s="539"/>
      <c r="P11" s="539"/>
      <c r="Q11" s="271" t="s">
        <v>1594</v>
      </c>
      <c r="R11" s="272" t="s">
        <v>1595</v>
      </c>
      <c r="S11" s="275" t="s">
        <v>1596</v>
      </c>
      <c r="T11" s="276" t="s">
        <v>1595</v>
      </c>
      <c r="U11" s="276" t="s">
        <v>1597</v>
      </c>
    </row>
    <row r="12" spans="1:21" ht="17.25" customHeight="1">
      <c r="B12" s="128" t="s">
        <v>887</v>
      </c>
      <c r="C12" s="129" t="str">
        <f>VLOOKUP(B12,ИСХОДНИК!A:P,5,FALSE())</f>
        <v>ICS-R 20 D</v>
      </c>
      <c r="D12" s="130" t="str">
        <f>VLOOKUP(B12,ИСХОДНИК!A:P,11,FALSE())</f>
        <v>Под сварку встык DIN</v>
      </c>
      <c r="E12" s="131">
        <f>VLOOKUP(B12,ИСХОДНИК!A:P,7,FALSE())</f>
        <v>20</v>
      </c>
      <c r="F12" s="132" t="str">
        <f>VLOOKUP(B12,ИСХОДНИК!A:P,10,FALSE())</f>
        <v>R717, R744 и фреоны</v>
      </c>
      <c r="G12" s="132">
        <f>VLOOKUP(B12,ИСХОДНИК!A:P,8,FALSE())</f>
        <v>52</v>
      </c>
      <c r="H12" s="133" t="str">
        <f>VLOOKUP(B12,ИСХОДНИК!A:P,9,FALSE())</f>
        <v xml:space="preserve"> -50…120</v>
      </c>
      <c r="I12" s="134" t="s">
        <v>283</v>
      </c>
      <c r="J12" s="131" t="str">
        <f>VLOOKUP(B12,ИСХОДНИК!A:P,15,FALSE())</f>
        <v>U6 PL40R</v>
      </c>
      <c r="K12" s="135">
        <f>VLOOKUP(B12,ИСХОДНИК!A:P,13,FALSE())</f>
        <v>490</v>
      </c>
      <c r="L12" s="135">
        <f>VLOOKUP(B12,ИСХОДНИК!A:P,14,FALSE())</f>
        <v>588</v>
      </c>
      <c r="M12" s="136" t="str">
        <f>IF(VLOOKUP(B12,ИСХОДНИК!A:R,18,FALSE())=1,ИСХОДНИК!$T$2,IF(VLOOKUP(B12,ИСХОДНИК!A:R,18,FALSE())=2,ИСХОДНИК!$T$5,IF(VLOOKUP(B12,ИСХОДНИК!A:R,18,FALSE())=3,ИСХОДНИК!$T$6)))</f>
        <v>◑</v>
      </c>
      <c r="O12" s="132">
        <v>1</v>
      </c>
      <c r="P12" s="131">
        <v>15</v>
      </c>
      <c r="Q12" s="266">
        <v>21.3</v>
      </c>
      <c r="R12" s="267">
        <v>2.2999999999999998</v>
      </c>
      <c r="S12" s="308"/>
      <c r="T12" s="309"/>
      <c r="U12" s="310"/>
    </row>
    <row r="13" spans="1:21" ht="17.25" customHeight="1">
      <c r="B13" s="128" t="s">
        <v>1271</v>
      </c>
      <c r="C13" s="129" t="str">
        <f>VLOOKUP(B13,ИСХОДНИК!A:P,5,FALSE())</f>
        <v>ICS-R 20 SD</v>
      </c>
      <c r="D13" s="130" t="str">
        <f>VLOOKUP(B13,ИСХОДНИК!A:P,11,FALSE())</f>
        <v xml:space="preserve">Под пайку SD </v>
      </c>
      <c r="E13" s="131">
        <f>VLOOKUP(B13,ИСХОДНИК!A:P,7,FALSE())</f>
        <v>20</v>
      </c>
      <c r="F13" s="132" t="str">
        <f>VLOOKUP(B13,ИСХОДНИК!A:P,10,FALSE())</f>
        <v>R717, R744 и фреоны</v>
      </c>
      <c r="G13" s="132">
        <f>VLOOKUP(B13,ИСХОДНИК!A:P,8,FALSE())</f>
        <v>52</v>
      </c>
      <c r="H13" s="133" t="str">
        <f>VLOOKUP(B13,ИСХОДНИК!A:P,9,FALSE())</f>
        <v xml:space="preserve"> -50…120</v>
      </c>
      <c r="I13" s="134" t="s">
        <v>1431</v>
      </c>
      <c r="J13" s="131" t="str">
        <f>VLOOKUP(B13,ИСХОДНИК!A:P,15,FALSE())</f>
        <v>U6 PL40R</v>
      </c>
      <c r="K13" s="135">
        <f>VLOOKUP(B13,ИСХОДНИК!A:P,13,FALSE())</f>
        <v>490</v>
      </c>
      <c r="L13" s="135">
        <f>VLOOKUP(B13,ИСХОДНИК!A:P,14,FALSE())</f>
        <v>588</v>
      </c>
      <c r="M13" s="327" t="str">
        <f>IF(VLOOKUP(B13,ИСХОДНИК!A:R,18,FALSE())=1,ИСХОДНИК!$T$2,IF(VLOOKUP(B13,ИСХОДНИК!A:R,18,FALSE())=2,ИСХОДНИК!$T$5,IF(VLOOKUP(B13,ИСХОДНИК!A:R,18,FALSE())=3,ИСХОДНИК!$T$6)))</f>
        <v>○</v>
      </c>
      <c r="O13" s="132">
        <v>1</v>
      </c>
      <c r="P13" s="417">
        <v>20</v>
      </c>
      <c r="Q13" s="266">
        <v>26.9</v>
      </c>
      <c r="R13" s="267">
        <v>2.2999999999999998</v>
      </c>
      <c r="S13" s="269">
        <v>22.08</v>
      </c>
      <c r="T13" s="269">
        <v>7</v>
      </c>
      <c r="U13" s="269">
        <v>12</v>
      </c>
    </row>
    <row r="14" spans="1:21" ht="17.25" customHeight="1">
      <c r="B14" s="128" t="s">
        <v>888</v>
      </c>
      <c r="C14" s="129" t="str">
        <f>VLOOKUP(B14,ИСХОДНИК!A:P,5,FALSE())</f>
        <v>ICS-R 25 D</v>
      </c>
      <c r="D14" s="130" t="str">
        <f>VLOOKUP(B14,ИСХОДНИК!A:P,11,FALSE())</f>
        <v>Под сварку встык DIN</v>
      </c>
      <c r="E14" s="131">
        <f>VLOOKUP(B14,ИСХОДНИК!A:P,7,FALSE())</f>
        <v>25</v>
      </c>
      <c r="F14" s="132" t="str">
        <f>VLOOKUP(B14,ИСХОДНИК!A:P,10,FALSE())</f>
        <v>R717, R744 и фреоны</v>
      </c>
      <c r="G14" s="132">
        <f>VLOOKUP(B14,ИСХОДНИК!A:P,8,FALSE())</f>
        <v>52</v>
      </c>
      <c r="H14" s="133" t="str">
        <f>VLOOKUP(B14,ИСХОДНИК!A:P,9,FALSE())</f>
        <v xml:space="preserve"> -50…120</v>
      </c>
      <c r="I14" s="134" t="s">
        <v>283</v>
      </c>
      <c r="J14" s="131" t="str">
        <f>VLOOKUP(B14,ИСХОДНИК!A:P,15,FALSE())</f>
        <v>U6 PL40R</v>
      </c>
      <c r="K14" s="135">
        <f>VLOOKUP(B14,ИСХОДНИК!A:P,13,FALSE())</f>
        <v>620</v>
      </c>
      <c r="L14" s="135">
        <f>VLOOKUP(B14,ИСХОДНИК!A:P,14,FALSE())</f>
        <v>744</v>
      </c>
      <c r="M14" s="136" t="str">
        <f>IF(VLOOKUP(B14,ИСХОДНИК!A:R,18,FALSE())=1,ИСХОДНИК!$T$2,IF(VLOOKUP(B14,ИСХОДНИК!A:R,18,FALSE())=2,ИСХОДНИК!$T$5,IF(VLOOKUP(B14,ИСХОДНИК!A:R,18,FALSE())=3,ИСХОДНИК!$T$6)))</f>
        <v>◑</v>
      </c>
      <c r="O14" s="417">
        <v>2</v>
      </c>
      <c r="P14" s="417">
        <v>25</v>
      </c>
      <c r="Q14" s="267">
        <v>33.700000000000003</v>
      </c>
      <c r="R14" s="267">
        <v>2.6</v>
      </c>
      <c r="S14" s="269">
        <v>28.08</v>
      </c>
      <c r="T14" s="269">
        <v>4</v>
      </c>
      <c r="U14" s="269">
        <v>12</v>
      </c>
    </row>
    <row r="15" spans="1:21" ht="17.25" customHeight="1">
      <c r="B15" s="128" t="s">
        <v>1272</v>
      </c>
      <c r="C15" s="129" t="str">
        <f>VLOOKUP(B15,ИСХОДНИК!A:P,5,FALSE())</f>
        <v>ICS-R 25 SD</v>
      </c>
      <c r="D15" s="130" t="str">
        <f>VLOOKUP(B15,ИСХОДНИК!A:P,11,FALSE())</f>
        <v xml:space="preserve">Под пайку SD </v>
      </c>
      <c r="E15" s="131">
        <f>VLOOKUP(B15,ИСХОДНИК!A:P,7,FALSE())</f>
        <v>25</v>
      </c>
      <c r="F15" s="132" t="str">
        <f>VLOOKUP(B15,ИСХОДНИК!A:P,10,FALSE())</f>
        <v>R717, R744 и фреоны</v>
      </c>
      <c r="G15" s="132">
        <f>VLOOKUP(B15,ИСХОДНИК!A:P,8,FALSE())</f>
        <v>52</v>
      </c>
      <c r="H15" s="133" t="str">
        <f>VLOOKUP(B15,ИСХОДНИК!A:P,9,FALSE())</f>
        <v xml:space="preserve"> -50…120</v>
      </c>
      <c r="I15" s="134" t="s">
        <v>1431</v>
      </c>
      <c r="J15" s="131" t="str">
        <f>VLOOKUP(B15,ИСХОДНИК!A:P,15,FALSE())</f>
        <v>U6 PL40R</v>
      </c>
      <c r="K15" s="135">
        <f>VLOOKUP(B15,ИСХОДНИК!A:P,13,FALSE())</f>
        <v>620</v>
      </c>
      <c r="L15" s="135">
        <f>VLOOKUP(B15,ИСХОДНИК!A:P,14,FALSE())</f>
        <v>744</v>
      </c>
      <c r="M15" s="136" t="str">
        <f>IF(VLOOKUP(B15,ИСХОДНИК!A:R,18,FALSE())=1,ИСХОДНИК!$T$2,IF(VLOOKUP(B15,ИСХОДНИК!A:R,18,FALSE())=2,ИСХОДНИК!$T$5,IF(VLOOKUP(B15,ИСХОДНИК!A:R,18,FALSE())=3,ИСХОДНИК!$T$6)))</f>
        <v>◑</v>
      </c>
      <c r="O15" s="417">
        <v>3</v>
      </c>
      <c r="P15" s="417">
        <v>32</v>
      </c>
      <c r="Q15" s="267">
        <v>42.4</v>
      </c>
      <c r="R15" s="267">
        <v>2.6</v>
      </c>
      <c r="S15" s="269">
        <v>35.07</v>
      </c>
      <c r="T15" s="269">
        <v>8</v>
      </c>
      <c r="U15" s="269">
        <v>15</v>
      </c>
    </row>
    <row r="16" spans="1:21" ht="17.25" customHeight="1">
      <c r="B16" s="128" t="s">
        <v>889</v>
      </c>
      <c r="C16" s="129" t="str">
        <f>VLOOKUP(B16,ИСХОДНИК!A:P,5,FALSE())</f>
        <v>ICS-R 32 D</v>
      </c>
      <c r="D16" s="130" t="str">
        <f>VLOOKUP(B16,ИСХОДНИК!A:P,11,FALSE())</f>
        <v>Под сварку встык DIN</v>
      </c>
      <c r="E16" s="131">
        <f>VLOOKUP(B16,ИСХОДНИК!A:P,7,FALSE())</f>
        <v>32</v>
      </c>
      <c r="F16" s="132" t="str">
        <f>VLOOKUP(B16,ИСХОДНИК!A:P,10,FALSE())</f>
        <v>R717, R744 и фреоны</v>
      </c>
      <c r="G16" s="132">
        <f>VLOOKUP(B16,ИСХОДНИК!A:P,8,FALSE())</f>
        <v>52</v>
      </c>
      <c r="H16" s="133" t="str">
        <f>VLOOKUP(B16,ИСХОДНИК!A:P,9,FALSE())</f>
        <v xml:space="preserve"> -50…120</v>
      </c>
      <c r="I16" s="134" t="s">
        <v>283</v>
      </c>
      <c r="J16" s="131" t="str">
        <f>VLOOKUP(B16,ИСХОДНИК!A:P,15,FALSE())</f>
        <v>U6 PL40R</v>
      </c>
      <c r="K16" s="135">
        <f>VLOOKUP(B16,ИСХОДНИК!A:P,13,FALSE())</f>
        <v>800</v>
      </c>
      <c r="L16" s="135">
        <f>VLOOKUP(B16,ИСХОДНИК!A:P,14,FALSE())</f>
        <v>960</v>
      </c>
      <c r="M16" s="136" t="str">
        <f>IF(VLOOKUP(B16,ИСХОДНИК!A:R,18,FALSE())=1,ИСХОДНИК!$T$2,IF(VLOOKUP(B16,ИСХОДНИК!A:R,18,FALSE())=2,ИСХОДНИК!$T$5,IF(VLOOKUP(B16,ИСХОДНИК!A:R,18,FALSE())=3,ИСХОДНИК!$T$6)))</f>
        <v>◑</v>
      </c>
      <c r="O16" s="417">
        <v>4</v>
      </c>
      <c r="P16" s="417">
        <v>40</v>
      </c>
      <c r="Q16" s="267">
        <v>48.3</v>
      </c>
      <c r="R16" s="267">
        <v>2.6</v>
      </c>
      <c r="S16" s="269">
        <v>42.07</v>
      </c>
      <c r="T16" s="269">
        <v>4.5</v>
      </c>
      <c r="U16" s="269">
        <v>15</v>
      </c>
    </row>
    <row r="17" spans="2:21" ht="17.25" customHeight="1">
      <c r="B17" s="128" t="s">
        <v>1273</v>
      </c>
      <c r="C17" s="129" t="str">
        <f>VLOOKUP(B17,ИСХОДНИК!A:P,5,FALSE())</f>
        <v>ICS-R 32 SD</v>
      </c>
      <c r="D17" s="130" t="str">
        <f>VLOOKUP(B17,ИСХОДНИК!A:P,11,FALSE())</f>
        <v xml:space="preserve">Под пайку SD </v>
      </c>
      <c r="E17" s="131">
        <f>VLOOKUP(B17,ИСХОДНИК!A:P,7,FALSE())</f>
        <v>32</v>
      </c>
      <c r="F17" s="132" t="str">
        <f>VLOOKUP(B17,ИСХОДНИК!A:P,10,FALSE())</f>
        <v>R717, R744 и фреоны</v>
      </c>
      <c r="G17" s="132">
        <f>VLOOKUP(B17,ИСХОДНИК!A:P,8,FALSE())</f>
        <v>52</v>
      </c>
      <c r="H17" s="133" t="str">
        <f>VLOOKUP(B17,ИСХОДНИК!A:P,9,FALSE())</f>
        <v xml:space="preserve"> -50…120</v>
      </c>
      <c r="I17" s="134" t="s">
        <v>1431</v>
      </c>
      <c r="J17" s="131" t="str">
        <f>VLOOKUP(B17,ИСХОДНИК!A:P,15,FALSE())</f>
        <v>U6 PL40R</v>
      </c>
      <c r="K17" s="135">
        <f>VLOOKUP(B17,ИСХОДНИК!A:P,13,FALSE())</f>
        <v>800</v>
      </c>
      <c r="L17" s="135">
        <f>VLOOKUP(B17,ИСХОДНИК!A:P,14,FALSE())</f>
        <v>960</v>
      </c>
      <c r="M17" s="327" t="str">
        <f>IF(VLOOKUP(B17,ИСХОДНИК!A:R,18,FALSE())=1,ИСХОДНИК!$T$2,IF(VLOOKUP(B17,ИСХОДНИК!A:R,18,FALSE())=2,ИСХОДНИК!$T$5,IF(VLOOKUP(B17,ИСХОДНИК!A:R,18,FALSE())=3,ИСХОДНИК!$T$6)))</f>
        <v>○</v>
      </c>
      <c r="O17" s="417">
        <v>5</v>
      </c>
      <c r="P17" s="417">
        <v>50</v>
      </c>
      <c r="Q17" s="267">
        <v>60.3</v>
      </c>
      <c r="R17" s="267">
        <v>2.9</v>
      </c>
      <c r="S17" s="269">
        <v>54.09</v>
      </c>
      <c r="T17" s="269">
        <v>4.5</v>
      </c>
      <c r="U17" s="269">
        <v>15</v>
      </c>
    </row>
    <row r="18" spans="2:21" ht="17.25" customHeight="1">
      <c r="B18" s="128" t="s">
        <v>890</v>
      </c>
      <c r="C18" s="129" t="str">
        <f>VLOOKUP(B18,ИСХОДНИК!A:P,5,FALSE())</f>
        <v>ICS-R 40 D</v>
      </c>
      <c r="D18" s="130" t="str">
        <f>VLOOKUP(B18,ИСХОДНИК!A:P,11,FALSE())</f>
        <v>Под сварку встык DIN</v>
      </c>
      <c r="E18" s="131">
        <f>VLOOKUP(B18,ИСХОДНИК!A:P,7,FALSE())</f>
        <v>40</v>
      </c>
      <c r="F18" s="132" t="str">
        <f>VLOOKUP(B18,ИСХОДНИК!A:P,10,FALSE())</f>
        <v>R717, R744 и фреоны</v>
      </c>
      <c r="G18" s="132">
        <f>VLOOKUP(B18,ИСХОДНИК!A:P,8,FALSE())</f>
        <v>52</v>
      </c>
      <c r="H18" s="133" t="str">
        <f>VLOOKUP(B18,ИСХОДНИК!A:P,9,FALSE())</f>
        <v xml:space="preserve"> -50…120</v>
      </c>
      <c r="I18" s="134" t="s">
        <v>283</v>
      </c>
      <c r="J18" s="131" t="str">
        <f>VLOOKUP(B18,ИСХОДНИК!A:P,15,FALSE())</f>
        <v>U6 PL40R</v>
      </c>
      <c r="K18" s="135">
        <f>VLOOKUP(B18,ИСХОДНИК!A:P,13,FALSE())</f>
        <v>950</v>
      </c>
      <c r="L18" s="135">
        <f>VLOOKUP(B18,ИСХОДНИК!A:P,14,FALSE())</f>
        <v>1140</v>
      </c>
      <c r="M18" s="136" t="str">
        <f>IF(VLOOKUP(B18,ИСХОДНИК!A:R,18,FALSE())=1,ИСХОДНИК!$T$2,IF(VLOOKUP(B18,ИСХОДНИК!A:R,18,FALSE())=2,ИСХОДНИК!$T$5,IF(VLOOKUP(B18,ИСХОДНИК!A:R,18,FALSE())=3,ИСХОДНИК!$T$6)))</f>
        <v>◑</v>
      </c>
      <c r="O18" s="417">
        <v>6</v>
      </c>
      <c r="P18" s="417">
        <v>65</v>
      </c>
      <c r="Q18" s="267">
        <v>76.099999999999994</v>
      </c>
      <c r="R18" s="267">
        <v>2.9</v>
      </c>
      <c r="S18" s="270">
        <v>76.099999999999994</v>
      </c>
      <c r="T18" s="269">
        <v>4</v>
      </c>
      <c r="U18" s="269">
        <v>20</v>
      </c>
    </row>
    <row r="19" spans="2:21" ht="17.25" customHeight="1">
      <c r="B19" s="128" t="s">
        <v>1274</v>
      </c>
      <c r="C19" s="129" t="str">
        <f>VLOOKUP(B19,ИСХОДНИК!A:P,5,FALSE())</f>
        <v>ICS-R 40 SD</v>
      </c>
      <c r="D19" s="130" t="str">
        <f>VLOOKUP(B19,ИСХОДНИК!A:P,11,FALSE())</f>
        <v xml:space="preserve">Под пайку SD </v>
      </c>
      <c r="E19" s="131">
        <f>VLOOKUP(B19,ИСХОДНИК!A:P,7,FALSE())</f>
        <v>40</v>
      </c>
      <c r="F19" s="132" t="str">
        <f>VLOOKUP(B19,ИСХОДНИК!A:P,10,FALSE())</f>
        <v>R717, R744 и фреоны</v>
      </c>
      <c r="G19" s="132">
        <f>VLOOKUP(B19,ИСХОДНИК!A:P,8,FALSE())</f>
        <v>52</v>
      </c>
      <c r="H19" s="133" t="str">
        <f>VLOOKUP(B19,ИСХОДНИК!A:P,9,FALSE())</f>
        <v xml:space="preserve"> -50…120</v>
      </c>
      <c r="I19" s="134" t="s">
        <v>1431</v>
      </c>
      <c r="J19" s="131" t="str">
        <f>VLOOKUP(B19,ИСХОДНИК!A:P,15,FALSE())</f>
        <v>U6 PL40R</v>
      </c>
      <c r="K19" s="135">
        <f>VLOOKUP(B19,ИСХОДНИК!A:P,13,FALSE())</f>
        <v>950</v>
      </c>
      <c r="L19" s="135">
        <f>VLOOKUP(B19,ИСХОДНИК!A:P,14,FALSE())</f>
        <v>1140</v>
      </c>
      <c r="M19" s="136" t="str">
        <f>IF(VLOOKUP(B19,ИСХОДНИК!A:R,18,FALSE())=1,ИСХОДНИК!$T$2,IF(VLOOKUP(B19,ИСХОДНИК!A:R,18,FALSE())=2,ИСХОДНИК!$T$5,IF(VLOOKUP(B19,ИСХОДНИК!A:R,18,FALSE())=3,ИСХОДНИК!$T$6)))</f>
        <v>◑</v>
      </c>
      <c r="O19" s="417">
        <v>7</v>
      </c>
      <c r="P19" s="417">
        <v>80</v>
      </c>
      <c r="Q19" s="267">
        <v>88.9</v>
      </c>
      <c r="R19" s="304">
        <v>3.2</v>
      </c>
      <c r="S19" s="308"/>
      <c r="T19" s="309"/>
      <c r="U19" s="310"/>
    </row>
    <row r="20" spans="2:21" ht="17.25" customHeight="1">
      <c r="B20" s="128" t="s">
        <v>891</v>
      </c>
      <c r="C20" s="129" t="str">
        <f>VLOOKUP(B20,ИСХОДНИК!A:P,5,FALSE())</f>
        <v>ICS-R 50 D</v>
      </c>
      <c r="D20" s="130" t="str">
        <f>VLOOKUP(B20,ИСХОДНИК!A:P,11,FALSE())</f>
        <v>Под сварку встык DIN</v>
      </c>
      <c r="E20" s="131">
        <f>VLOOKUP(B20,ИСХОДНИК!A:P,7,FALSE())</f>
        <v>50</v>
      </c>
      <c r="F20" s="132" t="str">
        <f>VLOOKUP(B20,ИСХОДНИК!A:P,10,FALSE())</f>
        <v>R717, R744 и фреоны</v>
      </c>
      <c r="G20" s="132">
        <f>VLOOKUP(B20,ИСХОДНИК!A:P,8,FALSE())</f>
        <v>52</v>
      </c>
      <c r="H20" s="133" t="str">
        <f>VLOOKUP(B20,ИСХОДНИК!A:P,9,FALSE())</f>
        <v xml:space="preserve"> -50…120</v>
      </c>
      <c r="I20" s="134" t="s">
        <v>283</v>
      </c>
      <c r="J20" s="131" t="str">
        <f>VLOOKUP(B20,ИСХОДНИК!A:P,15,FALSE())</f>
        <v>U6 PL40R</v>
      </c>
      <c r="K20" s="135">
        <f>VLOOKUP(B20,ИСХОДНИК!A:P,13,FALSE())</f>
        <v>1050</v>
      </c>
      <c r="L20" s="135">
        <f>VLOOKUP(B20,ИСХОДНИК!A:P,14,FALSE())</f>
        <v>1260</v>
      </c>
      <c r="M20" s="136" t="str">
        <f>IF(VLOOKUP(B20,ИСХОДНИК!A:R,18,FALSE())=1,ИСХОДНИК!$T$2,IF(VLOOKUP(B20,ИСХОДНИК!A:R,18,FALSE())=2,ИСХОДНИК!$T$5,IF(VLOOKUP(B20,ИСХОДНИК!A:R,18,FALSE())=3,ИСХОДНИК!$T$6)))</f>
        <v>◑</v>
      </c>
      <c r="O20" s="417">
        <v>8</v>
      </c>
      <c r="P20" s="417">
        <v>100</v>
      </c>
      <c r="Q20" s="267">
        <v>114.3</v>
      </c>
      <c r="R20" s="304">
        <v>3.6</v>
      </c>
      <c r="S20" s="311"/>
      <c r="T20" s="307"/>
      <c r="U20" s="312"/>
    </row>
    <row r="21" spans="2:21" ht="17.25" customHeight="1">
      <c r="B21" s="128" t="s">
        <v>1275</v>
      </c>
      <c r="C21" s="129" t="str">
        <f>VLOOKUP(B21,ИСХОДНИК!A:P,5,FALSE())</f>
        <v>ICS-R 50 SD</v>
      </c>
      <c r="D21" s="130" t="str">
        <f>VLOOKUP(B21,ИСХОДНИК!A:P,11,FALSE())</f>
        <v xml:space="preserve">Под пайку SD </v>
      </c>
      <c r="E21" s="131">
        <f>VLOOKUP(B21,ИСХОДНИК!A:P,7,FALSE())</f>
        <v>50</v>
      </c>
      <c r="F21" s="132" t="str">
        <f>VLOOKUP(B21,ИСХОДНИК!A:P,10,FALSE())</f>
        <v>R717, R744 и фреоны</v>
      </c>
      <c r="G21" s="132">
        <f>VLOOKUP(B21,ИСХОДНИК!A:P,8,FALSE())</f>
        <v>52</v>
      </c>
      <c r="H21" s="133" t="str">
        <f>VLOOKUP(B21,ИСХОДНИК!A:P,9,FALSE())</f>
        <v xml:space="preserve"> -50…120</v>
      </c>
      <c r="I21" s="134" t="s">
        <v>1431</v>
      </c>
      <c r="J21" s="131" t="str">
        <f>VLOOKUP(B21,ИСХОДНИК!A:P,15,FALSE())</f>
        <v>U6 PL40R</v>
      </c>
      <c r="K21" s="135">
        <f>VLOOKUP(B21,ИСХОДНИК!A:P,13,FALSE())</f>
        <v>1050</v>
      </c>
      <c r="L21" s="135">
        <f>VLOOKUP(B21,ИСХОДНИК!A:P,14,FALSE())</f>
        <v>1260</v>
      </c>
      <c r="M21" s="136" t="str">
        <f>IF(VLOOKUP(B21,ИСХОДНИК!A:R,18,FALSE())=1,ИСХОДНИК!$T$2,IF(VLOOKUP(B21,ИСХОДНИК!A:R,18,FALSE())=2,ИСХОДНИК!$T$5,IF(VLOOKUP(B21,ИСХОДНИК!A:R,18,FALSE())=3,ИСХОДНИК!$T$6)))</f>
        <v>◑</v>
      </c>
      <c r="O21" s="417">
        <v>9</v>
      </c>
      <c r="P21" s="417">
        <v>125</v>
      </c>
      <c r="Q21" s="267">
        <v>139.69999999999999</v>
      </c>
      <c r="R21" s="304">
        <v>4</v>
      </c>
      <c r="S21" s="311"/>
      <c r="T21" s="307"/>
      <c r="U21" s="312"/>
    </row>
    <row r="22" spans="2:21" ht="17.25" customHeight="1">
      <c r="B22" s="128" t="s">
        <v>892</v>
      </c>
      <c r="C22" s="129" t="str">
        <f>VLOOKUP(B22,ИСХОДНИК!A:P,5,FALSE())</f>
        <v>ICS-R 65 D</v>
      </c>
      <c r="D22" s="130" t="str">
        <f>VLOOKUP(B22,ИСХОДНИК!A:P,11,FALSE())</f>
        <v>Под сварку встык DIN</v>
      </c>
      <c r="E22" s="131">
        <f>VLOOKUP(B22,ИСХОДНИК!A:P,7,FALSE())</f>
        <v>65</v>
      </c>
      <c r="F22" s="132" t="str">
        <f>VLOOKUP(B22,ИСХОДНИК!A:P,10,FALSE())</f>
        <v>R717, R744 и фреоны</v>
      </c>
      <c r="G22" s="132">
        <f>VLOOKUP(B22,ИСХОДНИК!A:P,8,FALSE())</f>
        <v>52</v>
      </c>
      <c r="H22" s="133" t="str">
        <f>VLOOKUP(B22,ИСХОДНИК!A:P,9,FALSE())</f>
        <v xml:space="preserve"> -50…120</v>
      </c>
      <c r="I22" s="134" t="s">
        <v>283</v>
      </c>
      <c r="J22" s="131" t="str">
        <f>VLOOKUP(B22,ИСХОДНИК!A:P,15,FALSE())</f>
        <v>U6 PL40R</v>
      </c>
      <c r="K22" s="135">
        <f>VLOOKUP(B22,ИСХОДНИК!A:P,13,FALSE())</f>
        <v>1500</v>
      </c>
      <c r="L22" s="135">
        <f>VLOOKUP(B22,ИСХОДНИК!A:P,14,FALSE())</f>
        <v>1800</v>
      </c>
      <c r="M22" s="136" t="str">
        <f>IF(VLOOKUP(B22,ИСХОДНИК!A:R,18,FALSE())=1,ИСХОДНИК!$T$2,IF(VLOOKUP(B22,ИСХОДНИК!A:R,18,FALSE())=2,ИСХОДНИК!$T$5,IF(VLOOKUP(B22,ИСХОДНИК!A:R,18,FALSE())=3,ИСХОДНИК!$T$6)))</f>
        <v>◑</v>
      </c>
      <c r="O22" s="417">
        <v>10</v>
      </c>
      <c r="P22" s="417">
        <v>150</v>
      </c>
      <c r="Q22" s="267">
        <v>168.3</v>
      </c>
      <c r="R22" s="304">
        <v>4.5</v>
      </c>
      <c r="S22" s="313"/>
      <c r="T22" s="314"/>
      <c r="U22" s="315"/>
    </row>
    <row r="23" spans="2:21" ht="17.25" customHeight="1">
      <c r="B23" s="128" t="s">
        <v>1276</v>
      </c>
      <c r="C23" s="129" t="str">
        <f>VLOOKUP(B23,ИСХОДНИК!A:P,5,FALSE())</f>
        <v>ICS-R 65 SD</v>
      </c>
      <c r="D23" s="130" t="str">
        <f>VLOOKUP(B23,ИСХОДНИК!A:P,11,FALSE())</f>
        <v xml:space="preserve">Под пайку SD </v>
      </c>
      <c r="E23" s="131">
        <f>VLOOKUP(B23,ИСХОДНИК!A:P,7,FALSE())</f>
        <v>65</v>
      </c>
      <c r="F23" s="132" t="str">
        <f>VLOOKUP(B23,ИСХОДНИК!A:P,10,FALSE())</f>
        <v>R717, R744 и фреоны</v>
      </c>
      <c r="G23" s="132">
        <f>VLOOKUP(B23,ИСХОДНИК!A:P,8,FALSE())</f>
        <v>52</v>
      </c>
      <c r="H23" s="133" t="str">
        <f>VLOOKUP(B23,ИСХОДНИК!A:P,9,FALSE())</f>
        <v xml:space="preserve"> -50…120</v>
      </c>
      <c r="I23" s="134" t="s">
        <v>1431</v>
      </c>
      <c r="J23" s="131" t="str">
        <f>VLOOKUP(B23,ИСХОДНИК!A:P,15,FALSE())</f>
        <v>U6 PL40R</v>
      </c>
      <c r="K23" s="135">
        <f>VLOOKUP(B23,ИСХОДНИК!A:P,13,FALSE())</f>
        <v>1500</v>
      </c>
      <c r="L23" s="135">
        <f>VLOOKUP(B23,ИСХОДНИК!A:P,14,FALSE())</f>
        <v>1800</v>
      </c>
      <c r="M23" s="327" t="str">
        <f>IF(VLOOKUP(B23,ИСХОДНИК!A:R,18,FALSE())=1,ИСХОДНИК!$T$2,IF(VLOOKUP(B23,ИСХОДНИК!A:R,18,FALSE())=2,ИСХОДНИК!$T$5,IF(VLOOKUP(B23,ИСХОДНИК!A:R,18,FALSE())=3,ИСХОДНИК!$T$6)))</f>
        <v>○</v>
      </c>
    </row>
    <row r="24" spans="2:21" ht="17.25" customHeight="1">
      <c r="B24" s="128" t="s">
        <v>893</v>
      </c>
      <c r="C24" s="129" t="str">
        <f>VLOOKUP(B24,ИСХОДНИК!A:P,5,FALSE())</f>
        <v>ICS-R 80 D</v>
      </c>
      <c r="D24" s="130" t="str">
        <f>VLOOKUP(B24,ИСХОДНИК!A:P,11,FALSE())</f>
        <v>Под сварку встык DIN</v>
      </c>
      <c r="E24" s="131">
        <f>VLOOKUP(B24,ИСХОДНИК!A:P,7,FALSE())</f>
        <v>80</v>
      </c>
      <c r="F24" s="132" t="str">
        <f>VLOOKUP(B24,ИСХОДНИК!A:P,10,FALSE())</f>
        <v>R717, R744 и фреоны</v>
      </c>
      <c r="G24" s="132">
        <f>VLOOKUP(B24,ИСХОДНИК!A:P,8,FALSE())</f>
        <v>52</v>
      </c>
      <c r="H24" s="133" t="str">
        <f>VLOOKUP(B24,ИСХОДНИК!A:P,9,FALSE())</f>
        <v xml:space="preserve"> -50…120</v>
      </c>
      <c r="I24" s="134" t="s">
        <v>283</v>
      </c>
      <c r="J24" s="131" t="str">
        <f>VLOOKUP(B24,ИСХОДНИК!A:P,15,FALSE())</f>
        <v>U6 PL40R</v>
      </c>
      <c r="K24" s="135">
        <f>VLOOKUP(B24,ИСХОДНИК!A:P,13,FALSE())</f>
        <v>1990</v>
      </c>
      <c r="L24" s="135">
        <f>VLOOKUP(B24,ИСХОДНИК!A:P,14,FALSE())</f>
        <v>2388</v>
      </c>
      <c r="M24" s="136" t="str">
        <f>IF(VLOOKUP(B24,ИСХОДНИК!A:R,18,FALSE())=1,ИСХОДНИК!$T$2,IF(VLOOKUP(B24,ИСХОДНИК!A:R,18,FALSE())=2,ИСХОДНИК!$T$5,IF(VLOOKUP(B24,ИСХОДНИК!A:R,18,FALSE())=3,ИСХОДНИК!$T$6)))</f>
        <v>◑</v>
      </c>
    </row>
    <row r="25" spans="2:21" ht="17.25" customHeight="1">
      <c r="B25" s="128" t="s">
        <v>894</v>
      </c>
      <c r="C25" s="129" t="str">
        <f>VLOOKUP(B25,ИСХОДНИК!A:P,5,FALSE())</f>
        <v>ICS-R 100 D</v>
      </c>
      <c r="D25" s="130" t="str">
        <f>VLOOKUP(B25,ИСХОДНИК!A:P,11,FALSE())</f>
        <v>Под сварку встык DIN</v>
      </c>
      <c r="E25" s="131">
        <f>VLOOKUP(B25,ИСХОДНИК!A:P,7,FALSE())</f>
        <v>100</v>
      </c>
      <c r="F25" s="132" t="str">
        <f>VLOOKUP(B25,ИСХОДНИК!A:P,10,FALSE())</f>
        <v>R717, R744 и фреоны</v>
      </c>
      <c r="G25" s="132">
        <f>VLOOKUP(B25,ИСХОДНИК!A:P,8,FALSE())</f>
        <v>52</v>
      </c>
      <c r="H25" s="133" t="str">
        <f>VLOOKUP(B25,ИСХОДНИК!A:P,9,FALSE())</f>
        <v xml:space="preserve"> -50…120</v>
      </c>
      <c r="I25" s="134" t="s">
        <v>283</v>
      </c>
      <c r="J25" s="131" t="str">
        <f>VLOOKUP(B25,ИСХОДНИК!A:P,15,FALSE())</f>
        <v>U6 PL40R</v>
      </c>
      <c r="K25" s="135">
        <f>VLOOKUP(B25,ИСХОДНИК!A:P,13,FALSE())</f>
        <v>2900</v>
      </c>
      <c r="L25" s="135">
        <f>VLOOKUP(B25,ИСХОДНИК!A:P,14,FALSE())</f>
        <v>3480</v>
      </c>
      <c r="M25" s="136" t="str">
        <f>IF(VLOOKUP(B25,ИСХОДНИК!A:R,18,FALSE())=1,ИСХОДНИК!$T$2,IF(VLOOKUP(B25,ИСХОДНИК!A:R,18,FALSE())=2,ИСХОДНИК!$T$5,IF(VLOOKUP(B25,ИСХОДНИК!A:R,18,FALSE())=3,ИСХОДНИК!$T$6)))</f>
        <v>◑</v>
      </c>
    </row>
    <row r="26" spans="2:21" ht="17.25" customHeight="1">
      <c r="B26" s="128" t="s">
        <v>991</v>
      </c>
      <c r="C26" s="129" t="str">
        <f>VLOOKUP(B26,ИСХОДНИК!A:P,5,FALSE())</f>
        <v>ICS-R 125 D</v>
      </c>
      <c r="D26" s="130" t="str">
        <f>VLOOKUP(B26,ИСХОДНИК!A:P,11,FALSE())</f>
        <v>Под сварку встык DIN</v>
      </c>
      <c r="E26" s="131">
        <f>VLOOKUP(B26,ИСХОДНИК!A:P,7,FALSE())</f>
        <v>125</v>
      </c>
      <c r="F26" s="132" t="str">
        <f>VLOOKUP(B26,ИСХОДНИК!A:P,10,FALSE())</f>
        <v>R717, R744 и фреоны</v>
      </c>
      <c r="G26" s="132">
        <f>VLOOKUP(B26,ИСХОДНИК!A:P,8,FALSE())</f>
        <v>52</v>
      </c>
      <c r="H26" s="133" t="str">
        <f>VLOOKUP(B26,ИСХОДНИК!A:P,9,FALSE())</f>
        <v xml:space="preserve"> -50…120</v>
      </c>
      <c r="I26" s="134" t="s">
        <v>283</v>
      </c>
      <c r="J26" s="131" t="str">
        <f>VLOOKUP(B26,ИСХОДНИК!A:P,15,FALSE())</f>
        <v>PR PL40R-Project</v>
      </c>
      <c r="K26" s="135">
        <f>VLOOKUP(B26,ИСХОДНИК!A:P,13,FALSE())</f>
        <v>4050</v>
      </c>
      <c r="L26" s="135">
        <f>VLOOKUP(B26,ИСХОДНИК!A:P,14,FALSE())</f>
        <v>4860</v>
      </c>
      <c r="M26" s="327" t="str">
        <f>IF(VLOOKUP(B26,ИСХОДНИК!A:R,18,FALSE())=1,ИСХОДНИК!$T$2,IF(VLOOKUP(B26,ИСХОДНИК!A:R,18,FALSE())=2,ИСХОДНИК!$T$5,IF(VLOOKUP(B26,ИСХОДНИК!A:R,18,FALSE())=3,ИСХОДНИК!$T$6)))</f>
        <v>○</v>
      </c>
    </row>
    <row r="27" spans="2:21" ht="17.25" customHeight="1">
      <c r="B27" s="128" t="s">
        <v>992</v>
      </c>
      <c r="C27" s="129" t="str">
        <f>VLOOKUP(B27,ИСХОДНИК!A:P,5,FALSE())</f>
        <v>ICS-R 150 D</v>
      </c>
      <c r="D27" s="130" t="str">
        <f>VLOOKUP(B27,ИСХОДНИК!A:P,11,FALSE())</f>
        <v>Под сварку встык DIN</v>
      </c>
      <c r="E27" s="131">
        <f>VLOOKUP(B27,ИСХОДНИК!A:P,7,FALSE())</f>
        <v>150</v>
      </c>
      <c r="F27" s="132" t="str">
        <f>VLOOKUP(B27,ИСХОДНИК!A:P,10,FALSE())</f>
        <v>R717, R744 и фреоны</v>
      </c>
      <c r="G27" s="132">
        <f>VLOOKUP(B27,ИСХОДНИК!A:P,8,FALSE())</f>
        <v>52</v>
      </c>
      <c r="H27" s="133" t="str">
        <f>VLOOKUP(B27,ИСХОДНИК!A:P,9,FALSE())</f>
        <v xml:space="preserve"> -50…120</v>
      </c>
      <c r="I27" s="134" t="s">
        <v>283</v>
      </c>
      <c r="J27" s="131" t="str">
        <f>VLOOKUP(B27,ИСХОДНИК!A:P,15,FALSE())</f>
        <v>PR PL40R-Project</v>
      </c>
      <c r="K27" s="135">
        <f>VLOOKUP(B27,ИСХОДНИК!A:P,13,FALSE())</f>
        <v>6500</v>
      </c>
      <c r="L27" s="135">
        <f>VLOOKUP(B27,ИСХОДНИК!A:P,14,FALSE())</f>
        <v>7800</v>
      </c>
      <c r="M27" s="327" t="str">
        <f>IF(VLOOKUP(B27,ИСХОДНИК!A:R,18,FALSE())=1,ИСХОДНИК!$T$2,IF(VLOOKUP(B27,ИСХОДНИК!A:R,18,FALSE())=2,ИСХОДНИК!$T$5,IF(VLOOKUP(B27,ИСХОДНИК!A:R,18,FALSE())=3,ИСХОДНИК!$T$6)))</f>
        <v>○</v>
      </c>
    </row>
    <row r="28" spans="2:21" ht="15" customHeight="1">
      <c r="B28" s="138"/>
      <c r="C28" s="139"/>
      <c r="D28" s="140"/>
      <c r="E28" s="141"/>
      <c r="F28" s="142"/>
      <c r="G28" s="142"/>
      <c r="H28" s="142"/>
      <c r="I28" s="143"/>
      <c r="J28" s="141"/>
      <c r="K28" s="144"/>
      <c r="L28" s="144"/>
      <c r="M28" s="145"/>
    </row>
    <row r="29" spans="2:21" ht="16.5" customHeight="1">
      <c r="B29" s="483" t="s">
        <v>759</v>
      </c>
      <c r="C29" s="483"/>
      <c r="D29" s="483"/>
      <c r="E29" s="483"/>
      <c r="F29" s="483"/>
      <c r="G29" s="483"/>
      <c r="H29" s="483"/>
      <c r="I29" s="483"/>
      <c r="J29" s="483"/>
      <c r="K29" s="483"/>
      <c r="L29" s="483"/>
      <c r="M29" s="483"/>
    </row>
    <row r="30" spans="2:21" ht="36.75" customHeight="1">
      <c r="B30" s="537" t="s">
        <v>1549</v>
      </c>
      <c r="C30" s="538"/>
      <c r="D30" s="553" t="s">
        <v>1551</v>
      </c>
      <c r="E30" s="538"/>
      <c r="F30" s="554"/>
      <c r="G30" s="550" t="s">
        <v>1552</v>
      </c>
      <c r="H30" s="551"/>
      <c r="I30" s="551"/>
      <c r="J30" s="552"/>
      <c r="K30" s="550" t="s">
        <v>1553</v>
      </c>
      <c r="L30" s="551"/>
      <c r="M30" s="552"/>
    </row>
    <row r="31" spans="2:21" ht="63" customHeight="1">
      <c r="B31" s="523"/>
      <c r="C31" s="524"/>
      <c r="D31" s="531"/>
      <c r="E31" s="532"/>
      <c r="F31" s="533"/>
      <c r="G31" s="531"/>
      <c r="H31" s="532"/>
      <c r="I31" s="532"/>
      <c r="J31" s="533"/>
      <c r="K31" s="525"/>
      <c r="L31" s="526"/>
      <c r="M31" s="527"/>
    </row>
    <row r="32" spans="2:21" ht="25.5" customHeight="1">
      <c r="B32" s="537" t="s">
        <v>1550</v>
      </c>
      <c r="C32" s="538"/>
      <c r="D32" s="531"/>
      <c r="E32" s="532"/>
      <c r="F32" s="533"/>
      <c r="G32" s="531"/>
      <c r="H32" s="532"/>
      <c r="I32" s="532"/>
      <c r="J32" s="533"/>
      <c r="K32" s="525"/>
      <c r="L32" s="526"/>
      <c r="M32" s="527"/>
    </row>
    <row r="33" spans="2:13" ht="132" customHeight="1">
      <c r="B33" s="523"/>
      <c r="C33" s="524"/>
      <c r="D33" s="534"/>
      <c r="E33" s="535"/>
      <c r="F33" s="536"/>
      <c r="G33" s="534"/>
      <c r="H33" s="535"/>
      <c r="I33" s="535"/>
      <c r="J33" s="536"/>
      <c r="K33" s="528"/>
      <c r="L33" s="529"/>
      <c r="M33" s="530"/>
    </row>
    <row r="34" spans="2:13" ht="40.5">
      <c r="B34" s="343" t="s">
        <v>9</v>
      </c>
      <c r="C34" s="467" t="s">
        <v>353</v>
      </c>
      <c r="D34" s="468"/>
      <c r="E34" s="468"/>
      <c r="F34" s="468"/>
      <c r="G34" s="468"/>
      <c r="H34" s="295" t="s">
        <v>758</v>
      </c>
      <c r="I34" s="344"/>
      <c r="J34" s="343" t="s">
        <v>17</v>
      </c>
      <c r="K34" s="400" t="s">
        <v>18</v>
      </c>
      <c r="L34" s="400" t="s">
        <v>19</v>
      </c>
      <c r="M34" s="320" t="s">
        <v>20</v>
      </c>
    </row>
    <row r="35" spans="2:13" ht="18" customHeight="1">
      <c r="B35" s="128" t="s">
        <v>1528</v>
      </c>
      <c r="C35" s="518" t="str">
        <f>VLOOKUP(B35,ИСХОДНИК!A:P,2,FALSE())</f>
        <v>Заглушка типа "А" с прокладками для клапанов ICS-R/ PM</v>
      </c>
      <c r="D35" s="519"/>
      <c r="E35" s="519"/>
      <c r="F35" s="519"/>
      <c r="G35" s="519"/>
      <c r="H35" s="131" t="s">
        <v>1679</v>
      </c>
      <c r="I35" s="150"/>
      <c r="J35" s="247" t="str">
        <f>VLOOKUP(B35,ИСХОДНИК!A:P,15,FALSE())</f>
        <v>U6 PL40R</v>
      </c>
      <c r="K35" s="135">
        <f>VLOOKUP(B35,ИСХОДНИК!A:P,13,FALSE())</f>
        <v>15</v>
      </c>
      <c r="L35" s="135">
        <f>VLOOKUP(B35,ИСХОДНИК!A:P,14,FALSE())</f>
        <v>18</v>
      </c>
      <c r="M35" s="136" t="str">
        <f>IF(VLOOKUP(B35,ИСХОДНИК!A:R,18,FALSE())=1,ИСХОДНИК!$T$2,IF(VLOOKUP(B35,ИСХОДНИК!A:R,18,FALSE())=2,ИСХОДНИК!$T$5,IF(VLOOKUP(B35,ИСХОДНИК!A:R,18,FALSE())=3,ИСХОДНИК!$T$6)))</f>
        <v>◑</v>
      </c>
    </row>
    <row r="36" spans="2:13" ht="18" customHeight="1">
      <c r="B36" s="237" t="s">
        <v>1529</v>
      </c>
      <c r="C36" s="518" t="str">
        <f>VLOOKUP(B36,ИСХОДНИК!A:P,2,FALSE())</f>
        <v>Заглушка типа "B" с прокладками для клапанов ICS-R/ PM</v>
      </c>
      <c r="D36" s="519"/>
      <c r="E36" s="519"/>
      <c r="F36" s="519"/>
      <c r="G36" s="519"/>
      <c r="H36" s="131" t="s">
        <v>1680</v>
      </c>
      <c r="I36" s="250"/>
      <c r="J36" s="248" t="str">
        <f>VLOOKUP(B36,ИСХОДНИК!A:P,15,FALSE())</f>
        <v>U6 PL40R</v>
      </c>
      <c r="K36" s="251">
        <f>VLOOKUP(B36,ИСХОДНИК!A:P,13,FALSE())</f>
        <v>35</v>
      </c>
      <c r="L36" s="251">
        <f>VLOOKUP(B36,ИСХОДНИК!A:P,14,FALSE())</f>
        <v>42</v>
      </c>
      <c r="M36" s="333" t="str">
        <f>IF(VLOOKUP(B36,ИСХОДНИК!A:R,18,FALSE())=1,ИСХОДНИК!$T$2,IF(VLOOKUP(B36,ИСХОДНИК!A:R,18,FALSE())=2,ИСХОДНИК!$T$5,IF(VLOOKUP(B36,ИСХОДНИК!A:R,18,FALSE())=3,ИСХОДНИК!$T$6)))</f>
        <v>◑</v>
      </c>
    </row>
    <row r="37" spans="2:13">
      <c r="B37" s="253"/>
      <c r="C37" s="254"/>
      <c r="D37" s="254"/>
      <c r="E37" s="254"/>
      <c r="F37" s="254"/>
      <c r="G37" s="254"/>
      <c r="H37" s="254"/>
      <c r="I37" s="254"/>
      <c r="J37" s="253"/>
      <c r="K37" s="254"/>
      <c r="L37" s="254"/>
      <c r="M37" s="147"/>
    </row>
    <row r="38" spans="2:13" ht="15.75" customHeight="1">
      <c r="B38" s="168" t="s">
        <v>1530</v>
      </c>
      <c r="C38" s="518" t="str">
        <f>VLOOKUP(B38,ИСХОДНИК!A:P,2,FALSE())</f>
        <v>Ревизионный комплект прокладочных уплотнений для клапанов ICS-R 20-25</v>
      </c>
      <c r="D38" s="519"/>
      <c r="E38" s="519"/>
      <c r="F38" s="519"/>
      <c r="G38" s="519"/>
      <c r="H38" s="131" t="s">
        <v>1673</v>
      </c>
      <c r="I38" s="214"/>
      <c r="J38" s="249" t="str">
        <f>VLOOKUP(B38,ИСХОДНИК!A:P,15,FALSE())</f>
        <v>U6 PL40R</v>
      </c>
      <c r="K38" s="169">
        <f>VLOOKUP(B38,ИСХОДНИК!A:P,13,FALSE())</f>
        <v>35</v>
      </c>
      <c r="L38" s="169">
        <f>VLOOKUP(B38,ИСХОДНИК!A:P,14,FALSE())</f>
        <v>42</v>
      </c>
      <c r="M38" s="162" t="str">
        <f>IF(VLOOKUP(B38,ИСХОДНИК!A:R,18,FALSE())=1,ИСХОДНИК!$T$2,IF(VLOOKUP(B38,ИСХОДНИК!A:R,18,FALSE())=2,ИСХОДНИК!$T$5,IF(VLOOKUP(B38,ИСХОДНИК!A:R,18,FALSE())=3,ИСХОДНИК!$T$6)))</f>
        <v>◑</v>
      </c>
    </row>
    <row r="39" spans="2:13" ht="15.75" customHeight="1">
      <c r="B39" s="128" t="s">
        <v>1531</v>
      </c>
      <c r="C39" s="518" t="str">
        <f>VLOOKUP(B39,ИСХОДНИК!A:P,2,FALSE())</f>
        <v>Ревизионный комплект прокладочных уплотнений для клапанов ICS-R 32-40</v>
      </c>
      <c r="D39" s="519"/>
      <c r="E39" s="519"/>
      <c r="F39" s="519"/>
      <c r="G39" s="519"/>
      <c r="H39" s="131" t="s">
        <v>1673</v>
      </c>
      <c r="I39" s="365"/>
      <c r="J39" s="247" t="str">
        <f>VLOOKUP(B39,ИСХОДНИК!A:P,15,FALSE())</f>
        <v>U6 PL40R</v>
      </c>
      <c r="K39" s="135">
        <f>VLOOKUP(B39,ИСХОДНИК!A:P,13,FALSE())</f>
        <v>65</v>
      </c>
      <c r="L39" s="135">
        <f>VLOOKUP(B39,ИСХОДНИК!A:P,14,FALSE())</f>
        <v>78</v>
      </c>
      <c r="M39" s="136" t="str">
        <f>IF(VLOOKUP(B39,ИСХОДНИК!A:R,18,FALSE())=1,ИСХОДНИК!$T$2,IF(VLOOKUP(B39,ИСХОДНИК!A:R,18,FALSE())=2,ИСХОДНИК!$T$5,IF(VLOOKUP(B39,ИСХОДНИК!A:R,18,FALSE())=3,ИСХОДНИК!$T$6)))</f>
        <v>◑</v>
      </c>
    </row>
    <row r="40" spans="2:13" ht="15.75" customHeight="1">
      <c r="B40" s="128" t="s">
        <v>1532</v>
      </c>
      <c r="C40" s="518" t="str">
        <f>VLOOKUP(B40,ИСХОДНИК!A:P,2,FALSE())</f>
        <v>Ревизионный комплект прокладочных уплотнений для клапанов ICS-R 50</v>
      </c>
      <c r="D40" s="519"/>
      <c r="E40" s="519"/>
      <c r="F40" s="519"/>
      <c r="G40" s="519"/>
      <c r="H40" s="131" t="s">
        <v>1673</v>
      </c>
      <c r="I40" s="365"/>
      <c r="J40" s="247" t="str">
        <f>VLOOKUP(B40,ИСХОДНИК!A:P,15,FALSE())</f>
        <v>U6 PL40R</v>
      </c>
      <c r="K40" s="135">
        <f>VLOOKUP(B40,ИСХОДНИК!A:P,13,FALSE())</f>
        <v>75</v>
      </c>
      <c r="L40" s="135">
        <f>VLOOKUP(B40,ИСХОДНИК!A:P,14,FALSE())</f>
        <v>90</v>
      </c>
      <c r="M40" s="136" t="str">
        <f>IF(VLOOKUP(B40,ИСХОДНИК!A:R,18,FALSE())=1,ИСХОДНИК!$T$2,IF(VLOOKUP(B40,ИСХОДНИК!A:R,18,FALSE())=2,ИСХОДНИК!$T$5,IF(VLOOKUP(B40,ИСХОДНИК!A:R,18,FALSE())=3,ИСХОДНИК!$T$6)))</f>
        <v>◑</v>
      </c>
    </row>
    <row r="41" spans="2:13" ht="15.75" customHeight="1">
      <c r="B41" s="128" t="s">
        <v>1533</v>
      </c>
      <c r="C41" s="518" t="str">
        <f>VLOOKUP(B41,ИСХОДНИК!A:P,2,FALSE())</f>
        <v>Ревизионный комплект прокладочных уплотнений для клапанов ICS-R 65-80</v>
      </c>
      <c r="D41" s="519"/>
      <c r="E41" s="519"/>
      <c r="F41" s="519"/>
      <c r="G41" s="519"/>
      <c r="H41" s="131" t="s">
        <v>1673</v>
      </c>
      <c r="I41" s="365"/>
      <c r="J41" s="247" t="str">
        <f>VLOOKUP(B41,ИСХОДНИК!A:P,15,FALSE())</f>
        <v>U6 PL40R</v>
      </c>
      <c r="K41" s="135">
        <f>VLOOKUP(B41,ИСХОДНИК!A:P,13,FALSE())</f>
        <v>85</v>
      </c>
      <c r="L41" s="135">
        <f>VLOOKUP(B41,ИСХОДНИК!A:P,14,FALSE())</f>
        <v>102</v>
      </c>
      <c r="M41" s="136" t="str">
        <f>IF(VLOOKUP(B41,ИСХОДНИК!A:R,18,FALSE())=1,ИСХОДНИК!$T$2,IF(VLOOKUP(B41,ИСХОДНИК!A:R,18,FALSE())=2,ИСХОДНИК!$T$5,IF(VLOOKUP(B41,ИСХОДНИК!A:R,18,FALSE())=3,ИСХОДНИК!$T$6)))</f>
        <v>◑</v>
      </c>
    </row>
    <row r="42" spans="2:13" ht="15.75" customHeight="1">
      <c r="B42" s="128" t="s">
        <v>1534</v>
      </c>
      <c r="C42" s="518" t="str">
        <f>VLOOKUP(B42,ИСХОДНИК!A:P,2,FALSE())</f>
        <v>Ревизионный комплект прокладочных уплотнений для клапанов ICS-R 100</v>
      </c>
      <c r="D42" s="519"/>
      <c r="E42" s="519"/>
      <c r="F42" s="519"/>
      <c r="G42" s="519"/>
      <c r="H42" s="131" t="s">
        <v>1673</v>
      </c>
      <c r="I42" s="365"/>
      <c r="J42" s="247" t="str">
        <f>VLOOKUP(B42,ИСХОДНИК!A:P,15,FALSE())</f>
        <v>U6 PL40R</v>
      </c>
      <c r="K42" s="135">
        <f>VLOOKUP(B42,ИСХОДНИК!A:P,13,FALSE())</f>
        <v>155</v>
      </c>
      <c r="L42" s="135">
        <f>VLOOKUP(B42,ИСХОДНИК!A:P,14,FALSE())</f>
        <v>186</v>
      </c>
      <c r="M42" s="136" t="str">
        <f>IF(VLOOKUP(B42,ИСХОДНИК!A:R,18,FALSE())=1,ИСХОДНИК!$T$2,IF(VLOOKUP(B42,ИСХОДНИК!A:R,18,FALSE())=2,ИСХОДНИК!$T$5,IF(VLOOKUP(B42,ИСХОДНИК!A:R,18,FALSE())=3,ИСХОДНИК!$T$6)))</f>
        <v>◑</v>
      </c>
    </row>
    <row r="43" spans="2:13" ht="15.75" customHeight="1">
      <c r="B43" s="128" t="s">
        <v>1535</v>
      </c>
      <c r="C43" s="518" t="str">
        <f>VLOOKUP(B43,ИСХОДНИК!A:P,2,FALSE())</f>
        <v>Ревизионный комплект прокладочных уплотнений для клапанов ICS-R 125</v>
      </c>
      <c r="D43" s="519"/>
      <c r="E43" s="519"/>
      <c r="F43" s="519"/>
      <c r="G43" s="519"/>
      <c r="H43" s="131" t="s">
        <v>1673</v>
      </c>
      <c r="I43" s="365"/>
      <c r="J43" s="247" t="str">
        <f>VLOOKUP(B43,ИСХОДНИК!A:P,15,FALSE())</f>
        <v>U6 PL40R</v>
      </c>
      <c r="K43" s="135">
        <f>VLOOKUP(B43,ИСХОДНИК!A:P,13,FALSE())</f>
        <v>175</v>
      </c>
      <c r="L43" s="135">
        <f>VLOOKUP(B43,ИСХОДНИК!A:P,14,FALSE())</f>
        <v>210</v>
      </c>
      <c r="M43" s="136" t="str">
        <f>IF(VLOOKUP(B43,ИСХОДНИК!A:R,18,FALSE())=1,ИСХОДНИК!$T$2,IF(VLOOKUP(B43,ИСХОДНИК!A:R,18,FALSE())=2,ИСХОДНИК!$T$5,IF(VLOOKUP(B43,ИСХОДНИК!A:R,18,FALSE())=3,ИСХОДНИК!$T$6)))</f>
        <v>◑</v>
      </c>
    </row>
    <row r="44" spans="2:13" ht="15.75" customHeight="1">
      <c r="B44" s="237" t="s">
        <v>1536</v>
      </c>
      <c r="C44" s="518" t="str">
        <f>VLOOKUP(B44,ИСХОДНИК!A:P,2,FALSE())</f>
        <v>Ревизионный комплект прокладочных уплотнений для клапанов ICS-R 150</v>
      </c>
      <c r="D44" s="519"/>
      <c r="E44" s="519"/>
      <c r="F44" s="519"/>
      <c r="G44" s="519"/>
      <c r="H44" s="131" t="s">
        <v>1673</v>
      </c>
      <c r="I44" s="226"/>
      <c r="J44" s="248" t="str">
        <f>VLOOKUP(B44,ИСХОДНИК!A:P,15,FALSE())</f>
        <v>U6 PL40R</v>
      </c>
      <c r="K44" s="251">
        <f>VLOOKUP(B44,ИСХОДНИК!A:P,13,FALSE())</f>
        <v>205</v>
      </c>
      <c r="L44" s="251">
        <f>VLOOKUP(B44,ИСХОДНИК!A:P,14,FALSE())</f>
        <v>246</v>
      </c>
      <c r="M44" s="333" t="str">
        <f>IF(VLOOKUP(B44,ИСХОДНИК!A:R,18,FALSE())=1,ИСХОДНИК!$T$2,IF(VLOOKUP(B44,ИСХОДНИК!A:R,18,FALSE())=2,ИСХОДНИК!$T$5,IF(VLOOKUP(B44,ИСХОДНИК!A:R,18,FALSE())=3,ИСХОДНИК!$T$6)))</f>
        <v>◑</v>
      </c>
    </row>
    <row r="45" spans="2:13" ht="11.25" customHeight="1">
      <c r="B45" s="253"/>
      <c r="C45" s="254"/>
      <c r="D45" s="254"/>
      <c r="E45" s="254"/>
      <c r="F45" s="254"/>
      <c r="G45" s="254"/>
      <c r="H45" s="150"/>
      <c r="I45" s="254"/>
      <c r="J45" s="253"/>
      <c r="K45" s="148"/>
      <c r="L45" s="148"/>
      <c r="M45" s="147"/>
    </row>
    <row r="46" spans="2:13" ht="17.25" customHeight="1">
      <c r="B46" s="168" t="s">
        <v>1537</v>
      </c>
      <c r="C46" s="518" t="str">
        <f>VLOOKUP(B46,ИСХОДНИК!A:P,2,FALSE())</f>
        <v>Функциональный модуль для клапана ICS-R 20-25</v>
      </c>
      <c r="D46" s="519"/>
      <c r="E46" s="519"/>
      <c r="F46" s="519"/>
      <c r="G46" s="520"/>
      <c r="H46" s="131" t="s">
        <v>1674</v>
      </c>
      <c r="I46" s="252"/>
      <c r="J46" s="249" t="str">
        <f>VLOOKUP(B46,ИСХОДНИК!A:P,15,FALSE())</f>
        <v>U6 PL40R</v>
      </c>
      <c r="K46" s="169">
        <f>VLOOKUP(B46,ИСХОДНИК!A:P,13,FALSE())</f>
        <v>290</v>
      </c>
      <c r="L46" s="169">
        <f>VLOOKUP(B46,ИСХОДНИК!A:P,14,FALSE())</f>
        <v>348</v>
      </c>
      <c r="M46" s="220" t="str">
        <f>IF(VLOOKUP(B46,ИСХОДНИК!A:R,18,FALSE())=1,ИСХОДНИК!$T$2,IF(VLOOKUP(B46,ИСХОДНИК!A:R,18,FALSE())=2,ИСХОДНИК!$T$5,IF(VLOOKUP(B46,ИСХОДНИК!A:R,18,FALSE())=3,ИСХОДНИК!$T$6)))</f>
        <v>○</v>
      </c>
    </row>
    <row r="47" spans="2:13" ht="17.25" customHeight="1">
      <c r="B47" s="128" t="s">
        <v>1538</v>
      </c>
      <c r="C47" s="518" t="str">
        <f>VLOOKUP(B47,ИСХОДНИК!A:P,2,FALSE())</f>
        <v xml:space="preserve">Функциональный модуль для клапана ICS-R 32-40 </v>
      </c>
      <c r="D47" s="519"/>
      <c r="E47" s="519"/>
      <c r="F47" s="519"/>
      <c r="G47" s="520"/>
      <c r="H47" s="131" t="s">
        <v>1674</v>
      </c>
      <c r="I47" s="150"/>
      <c r="J47" s="247" t="str">
        <f>VLOOKUP(B47,ИСХОДНИК!A:P,15,FALSE())</f>
        <v>U6 PL40R</v>
      </c>
      <c r="K47" s="135">
        <f>VLOOKUP(B47,ИСХОДНИК!A:P,13,FALSE())</f>
        <v>450</v>
      </c>
      <c r="L47" s="135">
        <f>VLOOKUP(B47,ИСХОДНИК!A:P,14,FALSE())</f>
        <v>540</v>
      </c>
      <c r="M47" s="331" t="str">
        <f>IF(VLOOKUP(B47,ИСХОДНИК!A:R,18,FALSE())=1,ИСХОДНИК!$T$2,IF(VLOOKUP(B47,ИСХОДНИК!A:R,18,FALSE())=2,ИСХОДНИК!$T$5,IF(VLOOKUP(B47,ИСХОДНИК!A:R,18,FALSE())=3,ИСХОДНИК!$T$6)))</f>
        <v>○</v>
      </c>
    </row>
    <row r="48" spans="2:13" ht="17.25" customHeight="1">
      <c r="B48" s="128" t="s">
        <v>1539</v>
      </c>
      <c r="C48" s="518" t="str">
        <f>VLOOKUP(B48,ИСХОДНИК!A:P,2,FALSE())</f>
        <v xml:space="preserve">Функциональный модуль для клапана ICS-R 50 </v>
      </c>
      <c r="D48" s="519"/>
      <c r="E48" s="519"/>
      <c r="F48" s="519"/>
      <c r="G48" s="520"/>
      <c r="H48" s="131" t="s">
        <v>1674</v>
      </c>
      <c r="I48" s="150"/>
      <c r="J48" s="247" t="str">
        <f>VLOOKUP(B48,ИСХОДНИК!A:P,15,FALSE())</f>
        <v>U6 PL40R</v>
      </c>
      <c r="K48" s="135">
        <f>VLOOKUP(B48,ИСХОДНИК!A:P,13,FALSE())</f>
        <v>600</v>
      </c>
      <c r="L48" s="135">
        <f>VLOOKUP(B48,ИСХОДНИК!A:P,14,FALSE())</f>
        <v>720</v>
      </c>
      <c r="M48" s="331" t="str">
        <f>IF(VLOOKUP(B48,ИСХОДНИК!A:R,18,FALSE())=1,ИСХОДНИК!$T$2,IF(VLOOKUP(B48,ИСХОДНИК!A:R,18,FALSE())=2,ИСХОДНИК!$T$5,IF(VLOOKUP(B48,ИСХОДНИК!A:R,18,FALSE())=3,ИСХОДНИК!$T$6)))</f>
        <v>○</v>
      </c>
    </row>
    <row r="49" spans="2:13" ht="17.25" customHeight="1">
      <c r="B49" s="128" t="s">
        <v>1540</v>
      </c>
      <c r="C49" s="518" t="str">
        <f>VLOOKUP(B49,ИСХОДНИК!A:P,2,FALSE())</f>
        <v xml:space="preserve">Функциональный модуль для клапана ICS-R 65-80 </v>
      </c>
      <c r="D49" s="519"/>
      <c r="E49" s="519"/>
      <c r="F49" s="519"/>
      <c r="G49" s="520"/>
      <c r="H49" s="131" t="s">
        <v>1674</v>
      </c>
      <c r="I49" s="150"/>
      <c r="J49" s="247" t="str">
        <f>VLOOKUP(B49,ИСХОДНИК!A:P,15,FALSE())</f>
        <v>U6 PL40R</v>
      </c>
      <c r="K49" s="135">
        <f>VLOOKUP(B49,ИСХОДНИК!A:P,13,FALSE())</f>
        <v>900</v>
      </c>
      <c r="L49" s="135">
        <f>VLOOKUP(B49,ИСХОДНИК!A:P,14,FALSE())</f>
        <v>1080</v>
      </c>
      <c r="M49" s="331" t="str">
        <f>IF(VLOOKUP(B49,ИСХОДНИК!A:R,18,FALSE())=1,ИСХОДНИК!$T$2,IF(VLOOKUP(B49,ИСХОДНИК!A:R,18,FALSE())=2,ИСХОДНИК!$T$5,IF(VLOOKUP(B49,ИСХОДНИК!A:R,18,FALSE())=3,ИСХОДНИК!$T$6)))</f>
        <v>○</v>
      </c>
    </row>
    <row r="50" spans="2:13" ht="17.25" customHeight="1">
      <c r="B50" s="128" t="s">
        <v>1541</v>
      </c>
      <c r="C50" s="518" t="str">
        <f>VLOOKUP(B50,ИСХОДНИК!A:P,2,FALSE())</f>
        <v>Функциональный модуль для клапана ICS-R 100</v>
      </c>
      <c r="D50" s="519"/>
      <c r="E50" s="519"/>
      <c r="F50" s="519"/>
      <c r="G50" s="520"/>
      <c r="H50" s="131" t="s">
        <v>1674</v>
      </c>
      <c r="I50" s="150"/>
      <c r="J50" s="247" t="str">
        <f>VLOOKUP(B50,ИСХОДНИК!A:P,15,FALSE())</f>
        <v>U6 PL40R</v>
      </c>
      <c r="K50" s="135">
        <f>VLOOKUP(B50,ИСХОДНИК!A:P,13,FALSE())</f>
        <v>1500</v>
      </c>
      <c r="L50" s="135">
        <f>VLOOKUP(B50,ИСХОДНИК!A:P,14,FALSE())</f>
        <v>1800</v>
      </c>
      <c r="M50" s="331" t="str">
        <f>IF(VLOOKUP(B50,ИСХОДНИК!A:R,18,FALSE())=1,ИСХОДНИК!$T$2,IF(VLOOKUP(B50,ИСХОДНИК!A:R,18,FALSE())=2,ИСХОДНИК!$T$5,IF(VLOOKUP(B50,ИСХОДНИК!A:R,18,FALSE())=3,ИСХОДНИК!$T$6)))</f>
        <v>○</v>
      </c>
    </row>
    <row r="51" spans="2:13" ht="17.25" customHeight="1">
      <c r="B51" s="128" t="s">
        <v>1542</v>
      </c>
      <c r="C51" s="518" t="str">
        <f>VLOOKUP(B51,ИСХОДНИК!A:P,2,FALSE())</f>
        <v xml:space="preserve">Функциональный модуль для клапана ICS-R 125 </v>
      </c>
      <c r="D51" s="519"/>
      <c r="E51" s="519"/>
      <c r="F51" s="519"/>
      <c r="G51" s="520"/>
      <c r="H51" s="131" t="s">
        <v>1674</v>
      </c>
      <c r="I51" s="150"/>
      <c r="J51" s="247" t="str">
        <f>VLOOKUP(B51,ИСХОДНИК!A:P,15,FALSE())</f>
        <v>U6 PL40R</v>
      </c>
      <c r="K51" s="135">
        <f>VLOOKUP(B51,ИСХОДНИК!A:P,13,FALSE())</f>
        <v>1900</v>
      </c>
      <c r="L51" s="135">
        <f>VLOOKUP(B51,ИСХОДНИК!A:P,14,FALSE())</f>
        <v>2280</v>
      </c>
      <c r="M51" s="331" t="str">
        <f>IF(VLOOKUP(B51,ИСХОДНИК!A:R,18,FALSE())=1,ИСХОДНИК!$T$2,IF(VLOOKUP(B51,ИСХОДНИК!A:R,18,FALSE())=2,ИСХОДНИК!$T$5,IF(VLOOKUP(B51,ИСХОДНИК!A:R,18,FALSE())=3,ИСХОДНИК!$T$6)))</f>
        <v>○</v>
      </c>
    </row>
    <row r="52" spans="2:13" ht="17.25" customHeight="1">
      <c r="B52" s="237" t="s">
        <v>1543</v>
      </c>
      <c r="C52" s="518" t="str">
        <f>VLOOKUP(B52,ИСХОДНИК!A:P,2,FALSE())</f>
        <v xml:space="preserve">Функциональный модуль для клапана ICS-R 150 </v>
      </c>
      <c r="D52" s="519"/>
      <c r="E52" s="519"/>
      <c r="F52" s="519"/>
      <c r="G52" s="520"/>
      <c r="H52" s="131" t="s">
        <v>1674</v>
      </c>
      <c r="I52" s="250"/>
      <c r="J52" s="248" t="str">
        <f>VLOOKUP(B52,ИСХОДНИК!A:P,15,FALSE())</f>
        <v>U6 PL40R</v>
      </c>
      <c r="K52" s="251">
        <f>VLOOKUP(B52,ИСХОДНИК!A:P,13,FALSE())</f>
        <v>3300</v>
      </c>
      <c r="L52" s="251">
        <f>VLOOKUP(B52,ИСХОДНИК!A:P,14,FALSE())</f>
        <v>3960</v>
      </c>
      <c r="M52" s="332" t="str">
        <f>IF(VLOOKUP(B52,ИСХОДНИК!A:R,18,FALSE())=1,ИСХОДНИК!$T$2,IF(VLOOKUP(B52,ИСХОДНИК!A:R,18,FALSE())=2,ИСХОДНИК!$T$5,IF(VLOOKUP(B52,ИСХОДНИК!A:R,18,FALSE())=3,ИСХОДНИК!$T$6)))</f>
        <v>○</v>
      </c>
    </row>
    <row r="53" spans="2:13">
      <c r="B53" s="253"/>
      <c r="C53" s="254"/>
      <c r="D53" s="254"/>
      <c r="E53" s="254"/>
      <c r="F53" s="254"/>
      <c r="G53" s="254"/>
      <c r="H53" s="254"/>
      <c r="I53" s="254"/>
      <c r="J53" s="253"/>
      <c r="K53" s="148"/>
      <c r="L53" s="148"/>
      <c r="M53" s="147"/>
    </row>
    <row r="54" spans="2:13" ht="17.25" customHeight="1">
      <c r="B54" s="168" t="s">
        <v>975</v>
      </c>
      <c r="C54" s="458" t="str">
        <f>VLOOKUP(B54,ИСХОДНИК!A:P,2,FALSE())</f>
        <v>Сальник DN 20-65  с комплектом уплотнений. Для клапанов ICS-R, ICLX-R, PM, PMLX</v>
      </c>
      <c r="D54" s="459"/>
      <c r="E54" s="459"/>
      <c r="F54" s="459"/>
      <c r="G54" s="459"/>
      <c r="H54" s="131" t="s">
        <v>1686</v>
      </c>
      <c r="I54" s="252"/>
      <c r="J54" s="161" t="str">
        <f>VLOOKUP(B54,ИСХОДНИК!A:P,15,FALSE())</f>
        <v>U6 PL40R</v>
      </c>
      <c r="K54" s="169">
        <f>VLOOKUP(B54,ИСХОДНИК!A:P,13,FALSE())</f>
        <v>45</v>
      </c>
      <c r="L54" s="169">
        <f>VLOOKUP(B54,ИСХОДНИК!A:P,14,FALSE())</f>
        <v>54</v>
      </c>
      <c r="M54" s="162" t="str">
        <f>IF(VLOOKUP(B54,ИСХОДНИК!A:R,18,FALSE())=1,ИСХОДНИК!$T$2,IF(VLOOKUP(B54,ИСХОДНИК!A:R,18,FALSE())=2,ИСХОДНИК!$T$5,IF(VLOOKUP(B54,ИСХОДНИК!A:R,18,FALSE())=3,ИСХОДНИК!$T$6)))</f>
        <v>◑</v>
      </c>
    </row>
    <row r="55" spans="2:13" ht="17.25" customHeight="1">
      <c r="B55" s="128" t="s">
        <v>976</v>
      </c>
      <c r="C55" s="458" t="str">
        <f>VLOOKUP(B55,ИСХОДНИК!A:P,2,FALSE())</f>
        <v>Сальник DN 80-100  с комплектом уплотнений. Для клапанов ICS-R, ICLX-R, PM, PMLX</v>
      </c>
      <c r="D55" s="459"/>
      <c r="E55" s="459"/>
      <c r="F55" s="459"/>
      <c r="G55" s="459"/>
      <c r="H55" s="131" t="s">
        <v>1686</v>
      </c>
      <c r="I55" s="150"/>
      <c r="J55" s="131" t="str">
        <f>VLOOKUP(B55,ИСХОДНИК!A:P,15,FALSE())</f>
        <v>U6 PL40R</v>
      </c>
      <c r="K55" s="135">
        <f>VLOOKUP(B55,ИСХОДНИК!A:P,13,FALSE())</f>
        <v>60</v>
      </c>
      <c r="L55" s="135">
        <f>VLOOKUP(B55,ИСХОДНИК!A:P,14,FALSE())</f>
        <v>72</v>
      </c>
      <c r="M55" s="136" t="str">
        <f>IF(VLOOKUP(B55,ИСХОДНИК!A:R,18,FALSE())=1,ИСХОДНИК!$T$2,IF(VLOOKUP(B55,ИСХОДНИК!A:R,18,FALSE())=2,ИСХОДНИК!$T$5,IF(VLOOKUP(B55,ИСХОДНИК!A:R,18,FALSE())=3,ИСХОДНИК!$T$6)))</f>
        <v>◑</v>
      </c>
    </row>
  </sheetData>
  <autoFilter ref="B11:M11" xr:uid="{038768D1-2CC7-411E-895A-37C46C323AB7}"/>
  <mergeCells count="42">
    <mergeCell ref="C54:G54"/>
    <mergeCell ref="C55:G55"/>
    <mergeCell ref="C48:G48"/>
    <mergeCell ref="C49:G49"/>
    <mergeCell ref="C50:G50"/>
    <mergeCell ref="C51:G51"/>
    <mergeCell ref="C52:G52"/>
    <mergeCell ref="B3:H3"/>
    <mergeCell ref="G30:J30"/>
    <mergeCell ref="D30:F30"/>
    <mergeCell ref="B30:C30"/>
    <mergeCell ref="K30:M30"/>
    <mergeCell ref="B29:M29"/>
    <mergeCell ref="C44:G44"/>
    <mergeCell ref="C34:G34"/>
    <mergeCell ref="C35:G35"/>
    <mergeCell ref="C36:G36"/>
    <mergeCell ref="C38:G38"/>
    <mergeCell ref="C39:G39"/>
    <mergeCell ref="Q9:R9"/>
    <mergeCell ref="C40:G40"/>
    <mergeCell ref="C41:G41"/>
    <mergeCell ref="C42:G42"/>
    <mergeCell ref="C43:G43"/>
    <mergeCell ref="J10:M10"/>
    <mergeCell ref="B10:H10"/>
    <mergeCell ref="S9:U9"/>
    <mergeCell ref="C46:G46"/>
    <mergeCell ref="C47:G47"/>
    <mergeCell ref="O2:U2"/>
    <mergeCell ref="B31:C31"/>
    <mergeCell ref="B33:C33"/>
    <mergeCell ref="K31:M33"/>
    <mergeCell ref="G31:J33"/>
    <mergeCell ref="D31:F33"/>
    <mergeCell ref="B32:C32"/>
    <mergeCell ref="O10:O11"/>
    <mergeCell ref="P10:P11"/>
    <mergeCell ref="Q10:R10"/>
    <mergeCell ref="S10:U10"/>
    <mergeCell ref="Q3:R3"/>
    <mergeCell ref="S8:U8"/>
  </mergeCells>
  <phoneticPr fontId="11" type="noConversion"/>
  <pageMargins left="0.75" right="0.75" top="1" bottom="1" header="0.511811023622047" footer="0.5"/>
  <pageSetup paperSize="9" orientation="portrait" horizontalDpi="300" verticalDpi="300" r:id="rId1"/>
  <headerFooter>
    <oddFooter>&amp;C&amp;1#&amp;"Calibri,Обычный"&amp;10&amp;K000000Classified as Business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9"/>
  <dimension ref="A1:T43"/>
  <sheetViews>
    <sheetView showGridLines="0" zoomScale="145" zoomScaleNormal="145" workbookViewId="0">
      <selection activeCell="B12" sqref="B12"/>
    </sheetView>
  </sheetViews>
  <sheetFormatPr defaultColWidth="9.28515625" defaultRowHeight="12.75"/>
  <cols>
    <col min="1" max="1" width="2.140625" customWidth="1"/>
    <col min="2" max="2" width="15.42578125" style="1" customWidth="1"/>
    <col min="3" max="3" width="14.42578125" customWidth="1"/>
    <col min="4" max="4" width="27.85546875" customWidth="1"/>
    <col min="5" max="5" width="9.28515625" customWidth="1"/>
    <col min="6" max="6" width="20.28515625" customWidth="1"/>
    <col min="7" max="7" width="11.42578125" customWidth="1"/>
    <col min="8" max="8" width="17.42578125" customWidth="1"/>
    <col min="9" max="9" width="17.42578125" hidden="1" customWidth="1"/>
    <col min="10" max="10" width="14.28515625" customWidth="1"/>
    <col min="11" max="11" width="13.140625" customWidth="1"/>
    <col min="12" max="12" width="11.28515625" customWidth="1"/>
    <col min="13" max="13" width="4.42578125" customWidth="1"/>
    <col min="14" max="14" width="6.7109375" customWidth="1"/>
    <col min="17" max="17" width="11.140625" customWidth="1"/>
    <col min="18" max="18" width="10.42578125" customWidth="1"/>
    <col min="19" max="19" width="11" customWidth="1"/>
    <col min="20" max="20" width="10.7109375" customWidth="1"/>
  </cols>
  <sheetData>
    <row r="1" spans="1:20" ht="11.25" customHeight="1">
      <c r="A1" s="24"/>
      <c r="B1" s="25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20" ht="42.75" customHeight="1">
      <c r="B2" s="285" t="s">
        <v>816</v>
      </c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7"/>
      <c r="O2" s="439" t="s">
        <v>1598</v>
      </c>
      <c r="P2" s="440"/>
      <c r="Q2" s="440"/>
      <c r="R2" s="440"/>
      <c r="S2" s="440"/>
      <c r="T2" s="441"/>
    </row>
    <row r="3" spans="1:20" ht="63.75" customHeight="1">
      <c r="B3" s="449" t="s">
        <v>815</v>
      </c>
      <c r="C3" s="449"/>
      <c r="D3" s="449"/>
      <c r="E3" s="449"/>
      <c r="F3" s="449"/>
      <c r="G3" s="449"/>
      <c r="H3" s="111"/>
      <c r="I3" s="111"/>
      <c r="J3" s="111"/>
      <c r="K3" s="111"/>
      <c r="L3" s="111"/>
      <c r="M3" s="112"/>
      <c r="O3" s="290"/>
      <c r="P3" s="289"/>
      <c r="Q3" s="443"/>
      <c r="R3" s="443"/>
      <c r="S3" s="291"/>
      <c r="T3" s="288"/>
    </row>
    <row r="4" spans="1:20" ht="10.5" customHeight="1">
      <c r="B4" s="113" t="s">
        <v>2</v>
      </c>
      <c r="C4" s="114" t="s">
        <v>3</v>
      </c>
      <c r="D4" s="115"/>
      <c r="E4" s="116"/>
      <c r="F4" s="116"/>
      <c r="G4" s="117"/>
      <c r="H4" s="111"/>
      <c r="I4" s="111"/>
      <c r="J4" s="111"/>
      <c r="K4" s="111"/>
      <c r="L4" s="111"/>
      <c r="M4" s="112"/>
      <c r="O4" s="290"/>
      <c r="P4" s="289"/>
      <c r="Q4" s="443"/>
      <c r="R4" s="443"/>
      <c r="S4" s="292"/>
      <c r="T4" s="277"/>
    </row>
    <row r="5" spans="1:20" ht="10.5" customHeight="1">
      <c r="B5" s="118" t="s">
        <v>4</v>
      </c>
      <c r="C5" s="114" t="s">
        <v>5</v>
      </c>
      <c r="D5" s="115"/>
      <c r="E5" s="116"/>
      <c r="F5" s="116"/>
      <c r="G5" s="117"/>
      <c r="H5" s="111"/>
      <c r="I5" s="111"/>
      <c r="J5" s="111"/>
      <c r="K5" s="111"/>
      <c r="L5" s="111"/>
      <c r="M5" s="112"/>
      <c r="O5" s="290"/>
      <c r="P5" s="289"/>
      <c r="Q5" s="443"/>
      <c r="R5" s="443"/>
      <c r="S5" s="292"/>
      <c r="T5" s="277"/>
    </row>
    <row r="6" spans="1:20" ht="9.75" customHeight="1">
      <c r="B6" s="119" t="s">
        <v>6</v>
      </c>
      <c r="C6" s="114" t="s">
        <v>7</v>
      </c>
      <c r="D6" s="115"/>
      <c r="E6" s="116"/>
      <c r="F6" s="116"/>
      <c r="G6" s="117"/>
      <c r="H6" s="111"/>
      <c r="I6" s="111"/>
      <c r="J6" s="111"/>
      <c r="K6" s="111"/>
      <c r="L6" s="111"/>
      <c r="M6" s="112"/>
      <c r="O6" s="290"/>
      <c r="P6" s="289"/>
      <c r="Q6" s="443"/>
      <c r="R6" s="443"/>
      <c r="S6" s="261"/>
      <c r="T6" s="262"/>
    </row>
    <row r="7" spans="1:20" ht="9.75" customHeight="1">
      <c r="B7" s="119"/>
      <c r="C7" s="114"/>
      <c r="D7" s="115"/>
      <c r="E7" s="116"/>
      <c r="F7" s="116"/>
      <c r="G7" s="117"/>
      <c r="H7" s="111"/>
      <c r="I7" s="111"/>
      <c r="J7" s="111"/>
      <c r="K7" s="111"/>
      <c r="L7" s="111"/>
      <c r="M7" s="112"/>
      <c r="O7" s="290"/>
      <c r="P7" s="289"/>
      <c r="Q7" s="443"/>
      <c r="R7" s="443"/>
      <c r="S7" s="261"/>
      <c r="T7" s="262"/>
    </row>
    <row r="8" spans="1:20" ht="15" customHeight="1">
      <c r="B8" s="120"/>
      <c r="C8" s="121"/>
      <c r="D8" s="121"/>
      <c r="E8" s="122"/>
      <c r="F8" s="122"/>
      <c r="G8" s="117"/>
      <c r="H8" s="111"/>
      <c r="I8" s="111"/>
      <c r="J8" s="111"/>
      <c r="K8" s="111"/>
      <c r="L8" s="111"/>
      <c r="M8" s="112"/>
      <c r="O8" s="263"/>
      <c r="P8" s="265"/>
      <c r="Q8" s="443"/>
      <c r="R8" s="443"/>
      <c r="S8" s="292"/>
      <c r="T8" s="277"/>
    </row>
    <row r="9" spans="1:20" ht="15" customHeight="1">
      <c r="A9" s="26"/>
      <c r="B9" s="123"/>
      <c r="C9" s="124"/>
      <c r="D9" s="124"/>
      <c r="E9" s="126"/>
      <c r="F9" s="126"/>
      <c r="G9" s="117"/>
      <c r="H9" s="111"/>
      <c r="I9" s="111"/>
      <c r="J9" s="111"/>
      <c r="K9" s="111"/>
      <c r="L9" s="111"/>
      <c r="M9" s="112"/>
      <c r="O9" s="264"/>
      <c r="P9" s="259"/>
      <c r="Q9" s="444"/>
      <c r="R9" s="444"/>
      <c r="S9" s="316"/>
      <c r="T9" s="278"/>
    </row>
    <row r="10" spans="1:20" ht="18" customHeight="1">
      <c r="B10" s="547" t="s">
        <v>814</v>
      </c>
      <c r="C10" s="548"/>
      <c r="D10" s="548"/>
      <c r="E10" s="548"/>
      <c r="F10" s="548"/>
      <c r="G10" s="548"/>
      <c r="H10" s="548"/>
      <c r="I10" s="415"/>
      <c r="J10" s="545" t="s">
        <v>1714</v>
      </c>
      <c r="K10" s="545"/>
      <c r="L10" s="545"/>
      <c r="M10" s="546"/>
      <c r="O10" s="452" t="s">
        <v>1591</v>
      </c>
      <c r="P10" s="450" t="s">
        <v>13</v>
      </c>
      <c r="Q10" s="477" t="s">
        <v>1592</v>
      </c>
      <c r="R10" s="478"/>
      <c r="S10" s="479" t="s">
        <v>1593</v>
      </c>
      <c r="T10" s="480"/>
    </row>
    <row r="11" spans="1:20" ht="45" customHeight="1">
      <c r="B11" s="300" t="s">
        <v>9</v>
      </c>
      <c r="C11" s="300" t="s">
        <v>10</v>
      </c>
      <c r="D11" s="300" t="s">
        <v>12</v>
      </c>
      <c r="E11" s="300" t="s">
        <v>13</v>
      </c>
      <c r="F11" s="300" t="s">
        <v>14</v>
      </c>
      <c r="G11" s="300" t="s">
        <v>15</v>
      </c>
      <c r="H11" s="300" t="s">
        <v>313</v>
      </c>
      <c r="I11" s="295" t="s">
        <v>243</v>
      </c>
      <c r="J11" s="343" t="s">
        <v>17</v>
      </c>
      <c r="K11" s="300" t="s">
        <v>18</v>
      </c>
      <c r="L11" s="300" t="s">
        <v>19</v>
      </c>
      <c r="M11" s="320" t="s">
        <v>20</v>
      </c>
      <c r="O11" s="453"/>
      <c r="P11" s="451"/>
      <c r="Q11" s="279" t="s">
        <v>1594</v>
      </c>
      <c r="R11" s="272" t="s">
        <v>1595</v>
      </c>
      <c r="S11" s="273" t="s">
        <v>1594</v>
      </c>
      <c r="T11" s="274" t="s">
        <v>1595</v>
      </c>
    </row>
    <row r="12" spans="1:20" ht="25.5">
      <c r="B12" s="128" t="s">
        <v>282</v>
      </c>
      <c r="C12" s="129" t="str">
        <f>VLOOKUP(B12,ИСХОДНИК!A:P,5,FALSE())</f>
        <v>PM 20 D</v>
      </c>
      <c r="D12" s="130" t="str">
        <f>VLOOKUP(B12,ИСХОДНИК!A:P,11,FALSE())</f>
        <v>Фланец. Ответные фланцы под сварку DIN</v>
      </c>
      <c r="E12" s="131">
        <f>VLOOKUP(B12,ИСХОДНИК!A:P,7,FALSE())</f>
        <v>20</v>
      </c>
      <c r="F12" s="132" t="str">
        <f>VLOOKUP(B12,ИСХОДНИК!A:P,10,FALSE())</f>
        <v>R717 и фреоны</v>
      </c>
      <c r="G12" s="132" t="str">
        <f>VLOOKUP(B12,ИСХОДНИК!A:P,8,FALSE())</f>
        <v>28 / 30</v>
      </c>
      <c r="H12" s="133" t="str">
        <f>VLOOKUP(B12,ИСХОДНИК!A:P,9,FALSE())</f>
        <v xml:space="preserve"> -45…120</v>
      </c>
      <c r="I12" s="134" t="s">
        <v>283</v>
      </c>
      <c r="J12" s="131" t="str">
        <f>VLOOKUP(B12,ИСХОДНИК!A:P,15,FALSE())</f>
        <v>U6 PL40R</v>
      </c>
      <c r="K12" s="135">
        <f>VLOOKUP(B12,ИСХОДНИК!A:P,13,FALSE())</f>
        <v>400</v>
      </c>
      <c r="L12" s="135">
        <f>VLOOKUP(B12,ИСХОДНИК!A:P,14,FALSE())</f>
        <v>480</v>
      </c>
      <c r="M12" s="136" t="str">
        <f>IF(VLOOKUP(B12,ИСХОДНИК!A:R,18,FALSE())=1,ИСХОДНИК!$T$2,IF(VLOOKUP(B12,ИСХОДНИК!A:R,18,FALSE())=2,ИСХОДНИК!$T$5,IF(VLOOKUP(B12,ИСХОДНИК!A:R,18,FALSE())=3,ИСХОДНИК!$T$6)))</f>
        <v>◑</v>
      </c>
      <c r="O12" s="133">
        <v>1</v>
      </c>
      <c r="P12" s="161">
        <v>20</v>
      </c>
      <c r="Q12" s="266">
        <v>26.9</v>
      </c>
      <c r="R12" s="267">
        <v>2.2999999999999998</v>
      </c>
      <c r="S12" s="268">
        <v>25</v>
      </c>
      <c r="T12" s="268">
        <v>2.5</v>
      </c>
    </row>
    <row r="13" spans="1:20" ht="25.5">
      <c r="B13" s="128" t="s">
        <v>1265</v>
      </c>
      <c r="C13" s="129" t="str">
        <f>VLOOKUP(B13,ИСХОДНИК!A:P,5,FALSE())</f>
        <v>PM 20 G</v>
      </c>
      <c r="D13" s="130" t="str">
        <f>VLOOKUP(B13,ИСХОДНИК!A:P,11,FALSE())</f>
        <v>Фланец. Ответные фланцы под сварку GOST</v>
      </c>
      <c r="E13" s="131">
        <f>VLOOKUP(B13,ИСХОДНИК!A:P,7,FALSE())</f>
        <v>20</v>
      </c>
      <c r="F13" s="132" t="str">
        <f>VLOOKUP(B13,ИСХОДНИК!A:P,10,FALSE())</f>
        <v>R717 и фреоны</v>
      </c>
      <c r="G13" s="132" t="str">
        <f>VLOOKUP(B13,ИСХОДНИК!A:P,8,FALSE())</f>
        <v>28 / 30</v>
      </c>
      <c r="H13" s="133" t="str">
        <f>VLOOKUP(B13,ИСХОДНИК!A:P,9,FALSE())</f>
        <v xml:space="preserve"> -45…120</v>
      </c>
      <c r="I13" s="134" t="s">
        <v>1431</v>
      </c>
      <c r="J13" s="131" t="str">
        <f>VLOOKUP(B13,ИСХОДНИК!A:P,15,FALSE())</f>
        <v>U6 PL40R</v>
      </c>
      <c r="K13" s="135">
        <f>VLOOKUP(B13,ИСХОДНИК!A:P,13,FALSE())</f>
        <v>400</v>
      </c>
      <c r="L13" s="135">
        <f>VLOOKUP(B13,ИСХОДНИК!A:P,14,FALSE())</f>
        <v>480</v>
      </c>
      <c r="M13" s="327" t="str">
        <f>IF(VLOOKUP(B13,ИСХОДНИК!A:R,18,FALSE())=1,ИСХОДНИК!$T$2,IF(VLOOKUP(B13,ИСХОДНИК!A:R,18,FALSE())=2,ИСХОДНИК!$T$5,IF(VLOOKUP(B13,ИСХОДНИК!A:R,18,FALSE())=3,ИСХОДНИК!$T$6)))</f>
        <v>○</v>
      </c>
      <c r="O13" s="131">
        <v>2</v>
      </c>
      <c r="P13" s="131">
        <v>25</v>
      </c>
      <c r="Q13" s="267">
        <v>33.700000000000003</v>
      </c>
      <c r="R13" s="267">
        <v>2.6</v>
      </c>
      <c r="S13" s="268">
        <v>32</v>
      </c>
      <c r="T13" s="268">
        <v>3</v>
      </c>
    </row>
    <row r="14" spans="1:20" ht="25.5">
      <c r="B14" s="128" t="s">
        <v>284</v>
      </c>
      <c r="C14" s="129" t="str">
        <f>VLOOKUP(B14,ИСХОДНИК!A:P,5,FALSE())</f>
        <v>PM 25 D</v>
      </c>
      <c r="D14" s="130" t="str">
        <f>VLOOKUP(B14,ИСХОДНИК!A:P,11,FALSE())</f>
        <v>Фланец. Ответные фланцы под сварку DIN</v>
      </c>
      <c r="E14" s="131">
        <f>VLOOKUP(B14,ИСХОДНИК!A:P,7,FALSE())</f>
        <v>25</v>
      </c>
      <c r="F14" s="132" t="str">
        <f>VLOOKUP(B14,ИСХОДНИК!A:P,10,FALSE())</f>
        <v>R717 и фреоны</v>
      </c>
      <c r="G14" s="132" t="str">
        <f>VLOOKUP(B14,ИСХОДНИК!A:P,8,FALSE())</f>
        <v>28 / 30</v>
      </c>
      <c r="H14" s="133" t="str">
        <f>VLOOKUP(B14,ИСХОДНИК!A:P,9,FALSE())</f>
        <v xml:space="preserve"> -45…120</v>
      </c>
      <c r="I14" s="134" t="s">
        <v>283</v>
      </c>
      <c r="J14" s="131" t="str">
        <f>VLOOKUP(B14,ИСХОДНИК!A:P,15,FALSE())</f>
        <v>U6 PL40R</v>
      </c>
      <c r="K14" s="135">
        <f>VLOOKUP(B14,ИСХОДНИК!A:P,13,FALSE())</f>
        <v>550</v>
      </c>
      <c r="L14" s="135">
        <f>VLOOKUP(B14,ИСХОДНИК!A:P,14,FALSE())</f>
        <v>660</v>
      </c>
      <c r="M14" s="136" t="str">
        <f>IF(VLOOKUP(B14,ИСХОДНИК!A:R,18,FALSE())=1,ИСХОДНИК!$T$2,IF(VLOOKUP(B14,ИСХОДНИК!A:R,18,FALSE())=2,ИСХОДНИК!$T$5,IF(VLOOKUP(B14,ИСХОДНИК!A:R,18,FALSE())=3,ИСХОДНИК!$T$6)))</f>
        <v>◑</v>
      </c>
      <c r="O14" s="131">
        <v>3</v>
      </c>
      <c r="P14" s="131">
        <v>32</v>
      </c>
      <c r="Q14" s="267">
        <v>42.4</v>
      </c>
      <c r="R14" s="267">
        <v>2.6</v>
      </c>
      <c r="S14" s="268">
        <v>38</v>
      </c>
      <c r="T14" s="268">
        <v>3</v>
      </c>
    </row>
    <row r="15" spans="1:20" ht="25.5">
      <c r="B15" s="128" t="s">
        <v>1266</v>
      </c>
      <c r="C15" s="129" t="str">
        <f>VLOOKUP(B15,ИСХОДНИК!A:P,5,FALSE())</f>
        <v>PM 25 G</v>
      </c>
      <c r="D15" s="130" t="str">
        <f>VLOOKUP(B15,ИСХОДНИК!A:P,11,FALSE())</f>
        <v>Фланец. Ответные фланцы под сварку GOST</v>
      </c>
      <c r="E15" s="131">
        <f>VLOOKUP(B15,ИСХОДНИК!A:P,7,FALSE())</f>
        <v>25</v>
      </c>
      <c r="F15" s="132" t="str">
        <f>VLOOKUP(B15,ИСХОДНИК!A:P,10,FALSE())</f>
        <v>R717 и фреоны</v>
      </c>
      <c r="G15" s="132" t="str">
        <f>VLOOKUP(B15,ИСХОДНИК!A:P,8,FALSE())</f>
        <v>28 / 30</v>
      </c>
      <c r="H15" s="133" t="str">
        <f>VLOOKUP(B15,ИСХОДНИК!A:P,9,FALSE())</f>
        <v xml:space="preserve"> -45…120</v>
      </c>
      <c r="I15" s="134" t="s">
        <v>1431</v>
      </c>
      <c r="J15" s="131" t="str">
        <f>VLOOKUP(B15,ИСХОДНИК!A:P,15,FALSE())</f>
        <v>U6 PL40R</v>
      </c>
      <c r="K15" s="135">
        <f>VLOOKUP(B15,ИСХОДНИК!A:P,13,FALSE())</f>
        <v>550</v>
      </c>
      <c r="L15" s="135">
        <f>VLOOKUP(B15,ИСХОДНИК!A:P,14,FALSE())</f>
        <v>660</v>
      </c>
      <c r="M15" s="327" t="str">
        <f>IF(VLOOKUP(B15,ИСХОДНИК!A:R,18,FALSE())=1,ИСХОДНИК!$T$2,IF(VLOOKUP(B15,ИСХОДНИК!A:R,18,FALSE())=2,ИСХОДНИК!$T$5,IF(VLOOKUP(B15,ИСХОДНИК!A:R,18,FALSE())=3,ИСХОДНИК!$T$6)))</f>
        <v>○</v>
      </c>
      <c r="O15" s="131">
        <v>4</v>
      </c>
      <c r="P15" s="131">
        <v>40</v>
      </c>
      <c r="Q15" s="267">
        <v>48.3</v>
      </c>
      <c r="R15" s="267">
        <v>2.6</v>
      </c>
      <c r="S15" s="268">
        <v>45</v>
      </c>
      <c r="T15" s="268">
        <v>3</v>
      </c>
    </row>
    <row r="16" spans="1:20" ht="25.5">
      <c r="B16" s="128" t="s">
        <v>285</v>
      </c>
      <c r="C16" s="129" t="str">
        <f>VLOOKUP(B16,ИСХОДНИК!A:P,5,FALSE())</f>
        <v>PM 32 D</v>
      </c>
      <c r="D16" s="130" t="str">
        <f>VLOOKUP(B16,ИСХОДНИК!A:P,11,FALSE())</f>
        <v>Фланец. Ответные фланцы под сварку DIN</v>
      </c>
      <c r="E16" s="131">
        <f>VLOOKUP(B16,ИСХОДНИК!A:P,7,FALSE())</f>
        <v>32</v>
      </c>
      <c r="F16" s="132" t="str">
        <f>VLOOKUP(B16,ИСХОДНИК!A:P,10,FALSE())</f>
        <v>R717 и фреоны</v>
      </c>
      <c r="G16" s="132" t="str">
        <f>VLOOKUP(B16,ИСХОДНИК!A:P,8,FALSE())</f>
        <v>28 / 30</v>
      </c>
      <c r="H16" s="133" t="str">
        <f>VLOOKUP(B16,ИСХОДНИК!A:P,9,FALSE())</f>
        <v xml:space="preserve"> -45…120</v>
      </c>
      <c r="I16" s="134" t="s">
        <v>283</v>
      </c>
      <c r="J16" s="131" t="str">
        <f>VLOOKUP(B16,ИСХОДНИК!A:P,15,FALSE())</f>
        <v>U6 PL40R</v>
      </c>
      <c r="K16" s="135">
        <f>VLOOKUP(B16,ИСХОДНИК!A:P,13,FALSE())</f>
        <v>680</v>
      </c>
      <c r="L16" s="135">
        <f>VLOOKUP(B16,ИСХОДНИК!A:P,14,FALSE())</f>
        <v>816</v>
      </c>
      <c r="M16" s="136" t="str">
        <f>IF(VLOOKUP(B16,ИСХОДНИК!A:R,18,FALSE())=1,ИСХОДНИК!$T$2,IF(VLOOKUP(B16,ИСХОДНИК!A:R,18,FALSE())=2,ИСХОДНИК!$T$5,IF(VLOOKUP(B16,ИСХОДНИК!A:R,18,FALSE())=3,ИСХОДНИК!$T$6)))</f>
        <v>◑</v>
      </c>
      <c r="O16" s="131">
        <v>5</v>
      </c>
      <c r="P16" s="131">
        <v>50</v>
      </c>
      <c r="Q16" s="267">
        <v>60.3</v>
      </c>
      <c r="R16" s="267">
        <v>2.9</v>
      </c>
      <c r="S16" s="268">
        <v>57</v>
      </c>
      <c r="T16" s="268">
        <v>3.5</v>
      </c>
    </row>
    <row r="17" spans="2:20" ht="25.5">
      <c r="B17" s="128" t="s">
        <v>1267</v>
      </c>
      <c r="C17" s="129" t="str">
        <f>VLOOKUP(B17,ИСХОДНИК!A:P,5,FALSE())</f>
        <v>PM 32 G</v>
      </c>
      <c r="D17" s="130" t="str">
        <f>VLOOKUP(B17,ИСХОДНИК!A:P,11,FALSE())</f>
        <v>Фланец. Ответные фланцы под сварку GOST</v>
      </c>
      <c r="E17" s="131">
        <f>VLOOKUP(B17,ИСХОДНИК!A:P,7,FALSE())</f>
        <v>32</v>
      </c>
      <c r="F17" s="132" t="str">
        <f>VLOOKUP(B17,ИСХОДНИК!A:P,10,FALSE())</f>
        <v>R717 и фреоны</v>
      </c>
      <c r="G17" s="132" t="str">
        <f>VLOOKUP(B17,ИСХОДНИК!A:P,8,FALSE())</f>
        <v>28 / 30</v>
      </c>
      <c r="H17" s="133" t="str">
        <f>VLOOKUP(B17,ИСХОДНИК!A:P,9,FALSE())</f>
        <v xml:space="preserve"> -45…120</v>
      </c>
      <c r="I17" s="134" t="s">
        <v>1431</v>
      </c>
      <c r="J17" s="131" t="str">
        <f>VLOOKUP(B17,ИСХОДНИК!A:P,15,FALSE())</f>
        <v>U6 PL40R</v>
      </c>
      <c r="K17" s="135">
        <f>VLOOKUP(B17,ИСХОДНИК!A:P,13,FALSE())</f>
        <v>680</v>
      </c>
      <c r="L17" s="135">
        <f>VLOOKUP(B17,ИСХОДНИК!A:P,14,FALSE())</f>
        <v>816</v>
      </c>
      <c r="M17" s="327" t="str">
        <f>IF(VLOOKUP(B17,ИСХОДНИК!A:R,18,FALSE())=1,ИСХОДНИК!$T$2,IF(VLOOKUP(B17,ИСХОДНИК!A:R,18,FALSE())=2,ИСХОДНИК!$T$5,IF(VLOOKUP(B17,ИСХОДНИК!A:R,18,FALSE())=3,ИСХОДНИК!$T$6)))</f>
        <v>○</v>
      </c>
      <c r="O17" s="131">
        <v>6</v>
      </c>
      <c r="P17" s="131">
        <v>65</v>
      </c>
      <c r="Q17" s="267">
        <v>76.099999999999994</v>
      </c>
      <c r="R17" s="267">
        <v>2.9</v>
      </c>
      <c r="S17" s="267">
        <v>76.099999999999994</v>
      </c>
      <c r="T17" s="267">
        <v>2.9</v>
      </c>
    </row>
    <row r="18" spans="2:20" ht="25.5">
      <c r="B18" s="128" t="s">
        <v>286</v>
      </c>
      <c r="C18" s="129" t="str">
        <f>VLOOKUP(B18,ИСХОДНИК!A:P,5,FALSE())</f>
        <v>PM 40 D</v>
      </c>
      <c r="D18" s="130" t="str">
        <f>VLOOKUP(B18,ИСХОДНИК!A:P,11,FALSE())</f>
        <v>Фланец. Ответные фланцы под сварку DIN</v>
      </c>
      <c r="E18" s="131">
        <f>VLOOKUP(B18,ИСХОДНИК!A:P,7,FALSE())</f>
        <v>40</v>
      </c>
      <c r="F18" s="132" t="str">
        <f>VLOOKUP(B18,ИСХОДНИК!A:P,10,FALSE())</f>
        <v>R717 и фреоны</v>
      </c>
      <c r="G18" s="132" t="str">
        <f>VLOOKUP(B18,ИСХОДНИК!A:P,8,FALSE())</f>
        <v>28 / 30</v>
      </c>
      <c r="H18" s="133" t="str">
        <f>VLOOKUP(B18,ИСХОДНИК!A:P,9,FALSE())</f>
        <v xml:space="preserve"> -45…120</v>
      </c>
      <c r="I18" s="134" t="s">
        <v>283</v>
      </c>
      <c r="J18" s="131" t="str">
        <f>VLOOKUP(B18,ИСХОДНИК!A:P,15,FALSE())</f>
        <v>U6 PL40R</v>
      </c>
      <c r="K18" s="135">
        <f>VLOOKUP(B18,ИСХОДНИК!A:P,13,FALSE())</f>
        <v>780</v>
      </c>
      <c r="L18" s="135">
        <f>VLOOKUP(B18,ИСХОДНИК!A:P,14,FALSE())</f>
        <v>936</v>
      </c>
      <c r="M18" s="136" t="str">
        <f>IF(VLOOKUP(B18,ИСХОДНИК!A:R,18,FALSE())=1,ИСХОДНИК!$T$2,IF(VLOOKUP(B18,ИСХОДНИК!A:R,18,FALSE())=2,ИСХОДНИК!$T$5,IF(VLOOKUP(B18,ИСХОДНИК!A:R,18,FALSE())=3,ИСХОДНИК!$T$6)))</f>
        <v>◑</v>
      </c>
      <c r="O18" s="131">
        <v>7</v>
      </c>
      <c r="P18" s="131">
        <v>80</v>
      </c>
      <c r="Q18" s="267">
        <v>88.9</v>
      </c>
      <c r="R18" s="267">
        <v>3.2</v>
      </c>
      <c r="S18" s="267">
        <v>88.9</v>
      </c>
      <c r="T18" s="267">
        <v>3.2</v>
      </c>
    </row>
    <row r="19" spans="2:20" ht="25.5">
      <c r="B19" s="128" t="s">
        <v>1268</v>
      </c>
      <c r="C19" s="129" t="str">
        <f>VLOOKUP(B19,ИСХОДНИК!A:P,5,FALSE())</f>
        <v>PM 40 G</v>
      </c>
      <c r="D19" s="130" t="str">
        <f>VLOOKUP(B19,ИСХОДНИК!A:P,11,FALSE())</f>
        <v>Фланец. Ответные фланцы под сварку GOST</v>
      </c>
      <c r="E19" s="131">
        <f>VLOOKUP(B19,ИСХОДНИК!A:P,7,FALSE())</f>
        <v>40</v>
      </c>
      <c r="F19" s="132" t="str">
        <f>VLOOKUP(B19,ИСХОДНИК!A:P,10,FALSE())</f>
        <v>R717 и фреоны</v>
      </c>
      <c r="G19" s="132" t="str">
        <f>VLOOKUP(B19,ИСХОДНИК!A:P,8,FALSE())</f>
        <v>28 / 30</v>
      </c>
      <c r="H19" s="133" t="str">
        <f>VLOOKUP(B19,ИСХОДНИК!A:P,9,FALSE())</f>
        <v xml:space="preserve"> -45…120</v>
      </c>
      <c r="I19" s="134" t="s">
        <v>1431</v>
      </c>
      <c r="J19" s="131" t="str">
        <f>VLOOKUP(B19,ИСХОДНИК!A:P,15,FALSE())</f>
        <v>U6 PL40R</v>
      </c>
      <c r="K19" s="135">
        <f>VLOOKUP(B19,ИСХОДНИК!A:P,13,FALSE())</f>
        <v>780</v>
      </c>
      <c r="L19" s="135">
        <f>VLOOKUP(B19,ИСХОДНИК!A:P,14,FALSE())</f>
        <v>936</v>
      </c>
      <c r="M19" s="327" t="str">
        <f>IF(VLOOKUP(B19,ИСХОДНИК!A:R,18,FALSE())=1,ИСХОДНИК!$T$2,IF(VLOOKUP(B19,ИСХОДНИК!A:R,18,FALSE())=2,ИСХОДНИК!$T$5,IF(VLOOKUP(B19,ИСХОДНИК!A:R,18,FALSE())=3,ИСХОДНИК!$T$6)))</f>
        <v>○</v>
      </c>
      <c r="O19" s="131">
        <v>8</v>
      </c>
      <c r="P19" s="131">
        <v>100</v>
      </c>
      <c r="Q19" s="267">
        <v>114.3</v>
      </c>
      <c r="R19" s="267">
        <v>3.6</v>
      </c>
      <c r="S19" s="268">
        <v>108</v>
      </c>
      <c r="T19" s="268">
        <v>4</v>
      </c>
    </row>
    <row r="20" spans="2:20" ht="25.5">
      <c r="B20" s="128" t="s">
        <v>287</v>
      </c>
      <c r="C20" s="129" t="str">
        <f>VLOOKUP(B20,ИСХОДНИК!A:P,5,FALSE())</f>
        <v>PM 50 D</v>
      </c>
      <c r="D20" s="130" t="str">
        <f>VLOOKUP(B20,ИСХОДНИК!A:P,11,FALSE())</f>
        <v>Фланец. Ответные фланцы под сварку DIN</v>
      </c>
      <c r="E20" s="131">
        <f>VLOOKUP(B20,ИСХОДНИК!A:P,7,FALSE())</f>
        <v>50</v>
      </c>
      <c r="F20" s="132" t="str">
        <f>VLOOKUP(B20,ИСХОДНИК!A:P,10,FALSE())</f>
        <v>R717 и фреоны</v>
      </c>
      <c r="G20" s="132" t="str">
        <f>VLOOKUP(B20,ИСХОДНИК!A:P,8,FALSE())</f>
        <v>28 / 30</v>
      </c>
      <c r="H20" s="133" t="str">
        <f>VLOOKUP(B20,ИСХОДНИК!A:P,9,FALSE())</f>
        <v xml:space="preserve"> -45…120</v>
      </c>
      <c r="I20" s="134" t="s">
        <v>283</v>
      </c>
      <c r="J20" s="131" t="str">
        <f>VLOOKUP(B20,ИСХОДНИК!A:P,15,FALSE())</f>
        <v>U6 PL40R</v>
      </c>
      <c r="K20" s="135">
        <f>VLOOKUP(B20,ИСХОДНИК!A:P,13,FALSE())</f>
        <v>910</v>
      </c>
      <c r="L20" s="135">
        <f>VLOOKUP(B20,ИСХОДНИК!A:P,14,FALSE())</f>
        <v>1092</v>
      </c>
      <c r="M20" s="136" t="str">
        <f>IF(VLOOKUP(B20,ИСХОДНИК!A:R,18,FALSE())=1,ИСХОДНИК!$T$2,IF(VLOOKUP(B20,ИСХОДНИК!A:R,18,FALSE())=2,ИСХОДНИК!$T$5,IF(VLOOKUP(B20,ИСХОДНИК!A:R,18,FALSE())=3,ИСХОДНИК!$T$6)))</f>
        <v>◑</v>
      </c>
    </row>
    <row r="21" spans="2:20" ht="25.5">
      <c r="B21" s="128" t="s">
        <v>1269</v>
      </c>
      <c r="C21" s="129" t="str">
        <f>VLOOKUP(B21,ИСХОДНИК!A:P,5,FALSE())</f>
        <v>PM 50 G</v>
      </c>
      <c r="D21" s="130" t="str">
        <f>VLOOKUP(B21,ИСХОДНИК!A:P,11,FALSE())</f>
        <v>Фланец. Ответные фланцы под сварку GOST</v>
      </c>
      <c r="E21" s="131">
        <f>VLOOKUP(B21,ИСХОДНИК!A:P,7,FALSE())</f>
        <v>50</v>
      </c>
      <c r="F21" s="132" t="str">
        <f>VLOOKUP(B21,ИСХОДНИК!A:P,10,FALSE())</f>
        <v>R717 и фреоны</v>
      </c>
      <c r="G21" s="132" t="str">
        <f>VLOOKUP(B21,ИСХОДНИК!A:P,8,FALSE())</f>
        <v>28 / 30</v>
      </c>
      <c r="H21" s="133" t="str">
        <f>VLOOKUP(B21,ИСХОДНИК!A:P,9,FALSE())</f>
        <v xml:space="preserve"> -45…120</v>
      </c>
      <c r="I21" s="134" t="s">
        <v>1431</v>
      </c>
      <c r="J21" s="131" t="str">
        <f>VLOOKUP(B21,ИСХОДНИК!A:P,15,FALSE())</f>
        <v>U6 PL40R</v>
      </c>
      <c r="K21" s="135">
        <f>VLOOKUP(B21,ИСХОДНИК!A:P,13,FALSE())</f>
        <v>910</v>
      </c>
      <c r="L21" s="135">
        <f>VLOOKUP(B21,ИСХОДНИК!A:P,14,FALSE())</f>
        <v>1092</v>
      </c>
      <c r="M21" s="327" t="str">
        <f>IF(VLOOKUP(B21,ИСХОДНИК!A:R,18,FALSE())=1,ИСХОДНИК!$T$2,IF(VLOOKUP(B21,ИСХОДНИК!A:R,18,FALSE())=2,ИСХОДНИК!$T$5,IF(VLOOKUP(B21,ИСХОДНИК!A:R,18,FALSE())=3,ИСХОДНИК!$T$6)))</f>
        <v>○</v>
      </c>
    </row>
    <row r="22" spans="2:20" ht="25.5">
      <c r="B22" s="128" t="s">
        <v>288</v>
      </c>
      <c r="C22" s="129" t="str">
        <f>VLOOKUP(B22,ИСХОДНИК!A:P,5,FALSE())</f>
        <v>PM 65 D</v>
      </c>
      <c r="D22" s="130" t="str">
        <f>VLOOKUP(B22,ИСХОДНИК!A:P,11,FALSE())</f>
        <v>Фланец. Ответные фланцы под сварку DIN</v>
      </c>
      <c r="E22" s="131">
        <f>VLOOKUP(B22,ИСХОДНИК!A:P,7,FALSE())</f>
        <v>65</v>
      </c>
      <c r="F22" s="132" t="str">
        <f>VLOOKUP(B22,ИСХОДНИК!A:P,10,FALSE())</f>
        <v>R717 и фреоны</v>
      </c>
      <c r="G22" s="132" t="str">
        <f>VLOOKUP(B22,ИСХОДНИК!A:P,8,FALSE())</f>
        <v>28 / 30</v>
      </c>
      <c r="H22" s="133" t="str">
        <f>VLOOKUP(B22,ИСХОДНИК!A:P,9,FALSE())</f>
        <v xml:space="preserve"> -45…120</v>
      </c>
      <c r="I22" s="134" t="s">
        <v>283</v>
      </c>
      <c r="J22" s="131" t="str">
        <f>VLOOKUP(B22,ИСХОДНИК!A:P,15,FALSE())</f>
        <v>U6 PL40R</v>
      </c>
      <c r="K22" s="135">
        <f>VLOOKUP(B22,ИСХОДНИК!A:P,13,FALSE())</f>
        <v>1150</v>
      </c>
      <c r="L22" s="135">
        <f>VLOOKUP(B22,ИСХОДНИК!A:P,14,FALSE())</f>
        <v>1380</v>
      </c>
      <c r="M22" s="136" t="str">
        <f>IF(VLOOKUP(B22,ИСХОДНИК!A:R,18,FALSE())=1,ИСХОДНИК!$T$2,IF(VLOOKUP(B22,ИСХОДНИК!A:R,18,FALSE())=2,ИСХОДНИК!$T$5,IF(VLOOKUP(B22,ИСХОДНИК!A:R,18,FALSE())=3,ИСХОДНИК!$T$6)))</f>
        <v>◑</v>
      </c>
    </row>
    <row r="23" spans="2:20" ht="25.5">
      <c r="B23" s="128" t="s">
        <v>289</v>
      </c>
      <c r="C23" s="129" t="str">
        <f>VLOOKUP(B23,ИСХОДНИК!A:P,5,FALSE())</f>
        <v>PM 80 D</v>
      </c>
      <c r="D23" s="130" t="str">
        <f>VLOOKUP(B23,ИСХОДНИК!A:P,11,FALSE())</f>
        <v>Фланец. Ответные фланцы под сварку DIN</v>
      </c>
      <c r="E23" s="131">
        <f>VLOOKUP(B23,ИСХОДНИК!A:P,7,FALSE())</f>
        <v>80</v>
      </c>
      <c r="F23" s="132" t="str">
        <f>VLOOKUP(B23,ИСХОДНИК!A:P,10,FALSE())</f>
        <v>R717 и фреоны</v>
      </c>
      <c r="G23" s="132" t="str">
        <f>VLOOKUP(B23,ИСХОДНИК!A:P,8,FALSE())</f>
        <v>28 / 30</v>
      </c>
      <c r="H23" s="133" t="str">
        <f>VLOOKUP(B23,ИСХОДНИК!A:P,9,FALSE())</f>
        <v xml:space="preserve"> -45…120</v>
      </c>
      <c r="I23" s="134" t="s">
        <v>283</v>
      </c>
      <c r="J23" s="131" t="str">
        <f>VLOOKUP(B23,ИСХОДНИК!A:P,15,FALSE())</f>
        <v>U6 PL40R</v>
      </c>
      <c r="K23" s="135">
        <f>VLOOKUP(B23,ИСХОДНИК!A:P,13,FALSE())</f>
        <v>1620</v>
      </c>
      <c r="L23" s="135">
        <f>VLOOKUP(B23,ИСХОДНИК!A:P,14,FALSE())</f>
        <v>1944</v>
      </c>
      <c r="M23" s="136" t="str">
        <f>IF(VLOOKUP(B23,ИСХОДНИК!A:R,18,FALSE())=1,ИСХОДНИК!$T$2,IF(VLOOKUP(B23,ИСХОДНИК!A:R,18,FALSE())=2,ИСХОДНИК!$T$5,IF(VLOOKUP(B23,ИСХОДНИК!A:R,18,FALSE())=3,ИСХОДНИК!$T$6)))</f>
        <v>◑</v>
      </c>
    </row>
    <row r="24" spans="2:20" ht="25.5">
      <c r="B24" s="128" t="s">
        <v>290</v>
      </c>
      <c r="C24" s="129" t="str">
        <f>VLOOKUP(B24,ИСХОДНИК!A:P,5,FALSE())</f>
        <v>PM 100 D</v>
      </c>
      <c r="D24" s="130" t="str">
        <f>VLOOKUP(B24,ИСХОДНИК!A:P,11,FALSE())</f>
        <v>Фланец. Ответные фланцы под сварку DIN</v>
      </c>
      <c r="E24" s="131">
        <f>VLOOKUP(B24,ИСХОДНИК!A:P,7,FALSE())</f>
        <v>100</v>
      </c>
      <c r="F24" s="132" t="str">
        <f>VLOOKUP(B24,ИСХОДНИК!A:P,10,FALSE())</f>
        <v>R717 и фреоны</v>
      </c>
      <c r="G24" s="132" t="str">
        <f>VLOOKUP(B24,ИСХОДНИК!A:P,8,FALSE())</f>
        <v>28 / 30</v>
      </c>
      <c r="H24" s="133" t="str">
        <f>VLOOKUP(B24,ИСХОДНИК!A:P,9,FALSE())</f>
        <v xml:space="preserve"> -45…120</v>
      </c>
      <c r="I24" s="134" t="s">
        <v>283</v>
      </c>
      <c r="J24" s="131" t="str">
        <f>VLOOKUP(B24,ИСХОДНИК!A:P,15,FALSE())</f>
        <v>U6 PL40R</v>
      </c>
      <c r="K24" s="135">
        <f>VLOOKUP(B24,ИСХОДНИК!A:P,13,FALSE())</f>
        <v>2350</v>
      </c>
      <c r="L24" s="135">
        <f>VLOOKUP(B24,ИСХОДНИК!A:P,14,FALSE())</f>
        <v>2820</v>
      </c>
      <c r="M24" s="136" t="str">
        <f>IF(VLOOKUP(B24,ИСХОДНИК!A:R,18,FALSE())=1,ИСХОДНИК!$T$2,IF(VLOOKUP(B24,ИСХОДНИК!A:R,18,FALSE())=2,ИСХОДНИК!$T$5,IF(VLOOKUP(B24,ИСХОДНИК!A:R,18,FALSE())=3,ИСХОДНИК!$T$6)))</f>
        <v>◑</v>
      </c>
    </row>
    <row r="25" spans="2:20" ht="25.5">
      <c r="B25" s="128" t="s">
        <v>1270</v>
      </c>
      <c r="C25" s="129" t="str">
        <f>VLOOKUP(B25,ИСХОДНИК!A:P,5,FALSE())</f>
        <v>PM 100 G</v>
      </c>
      <c r="D25" s="130" t="str">
        <f>VLOOKUP(B25,ИСХОДНИК!A:P,11,FALSE())</f>
        <v>Фланец. Ответные фланцы под сварку GOST</v>
      </c>
      <c r="E25" s="131">
        <f>VLOOKUP(B25,ИСХОДНИК!A:P,7,FALSE())</f>
        <v>100</v>
      </c>
      <c r="F25" s="132" t="str">
        <f>VLOOKUP(B25,ИСХОДНИК!A:P,10,FALSE())</f>
        <v>R717 и фреоны</v>
      </c>
      <c r="G25" s="132" t="str">
        <f>VLOOKUP(B25,ИСХОДНИК!A:P,8,FALSE())</f>
        <v>28 / 30</v>
      </c>
      <c r="H25" s="133" t="str">
        <f>VLOOKUP(B25,ИСХОДНИК!A:P,9,FALSE())</f>
        <v xml:space="preserve"> -45…120</v>
      </c>
      <c r="I25" s="134" t="s">
        <v>283</v>
      </c>
      <c r="J25" s="131" t="str">
        <f>VLOOKUP(B25,ИСХОДНИК!A:P,15,FALSE())</f>
        <v>U6 PL40R</v>
      </c>
      <c r="K25" s="135">
        <f>VLOOKUP(B25,ИСХОДНИК!A:P,13,FALSE())</f>
        <v>2350</v>
      </c>
      <c r="L25" s="135">
        <f>VLOOKUP(B25,ИСХОДНИК!A:P,14,FALSE())</f>
        <v>2820</v>
      </c>
      <c r="M25" s="327" t="str">
        <f>IF(VLOOKUP(B25,ИСХОДНИК!A:R,18,FALSE())=1,ИСХОДНИК!$T$2,IF(VLOOKUP(B25,ИСХОДНИК!A:R,18,FALSE())=2,ИСХОДНИК!$T$5,IF(VLOOKUP(B25,ИСХОДНИК!A:R,18,FALSE())=3,ИСХОДНИК!$T$6)))</f>
        <v>○</v>
      </c>
    </row>
    <row r="28" spans="2:20">
      <c r="B28" s="483" t="s">
        <v>759</v>
      </c>
      <c r="C28" s="483"/>
      <c r="D28" s="483"/>
      <c r="E28" s="483"/>
      <c r="F28" s="483"/>
      <c r="G28" s="483"/>
      <c r="H28" s="483"/>
      <c r="I28" s="483"/>
      <c r="J28" s="483"/>
      <c r="K28" s="483"/>
      <c r="L28" s="483"/>
      <c r="M28" s="483"/>
    </row>
    <row r="29" spans="2:20" ht="32.25" customHeight="1">
      <c r="B29" s="537" t="s">
        <v>1549</v>
      </c>
      <c r="C29" s="538"/>
      <c r="D29" s="537" t="s">
        <v>1550</v>
      </c>
      <c r="E29" s="538"/>
      <c r="F29" s="550" t="s">
        <v>1551</v>
      </c>
      <c r="G29" s="551"/>
      <c r="H29" s="551"/>
      <c r="I29" s="551"/>
      <c r="J29" s="552"/>
      <c r="K29" s="550" t="s">
        <v>1553</v>
      </c>
      <c r="L29" s="551"/>
      <c r="M29" s="552"/>
    </row>
    <row r="30" spans="2:20" ht="217.5" customHeight="1">
      <c r="B30" s="523"/>
      <c r="C30" s="524"/>
      <c r="D30" s="534"/>
      <c r="E30" s="535"/>
      <c r="F30" s="386"/>
      <c r="G30" s="387"/>
      <c r="H30" s="387"/>
      <c r="I30" s="387"/>
      <c r="J30" s="388"/>
      <c r="K30" s="525"/>
      <c r="L30" s="526"/>
      <c r="M30" s="527"/>
    </row>
    <row r="31" spans="2:20" ht="40.5">
      <c r="B31" s="343" t="s">
        <v>9</v>
      </c>
      <c r="C31" s="453" t="s">
        <v>353</v>
      </c>
      <c r="D31" s="472"/>
      <c r="E31" s="472"/>
      <c r="F31" s="472"/>
      <c r="G31" s="472"/>
      <c r="H31" s="343" t="s">
        <v>758</v>
      </c>
      <c r="I31" s="344"/>
      <c r="J31" s="343" t="s">
        <v>17</v>
      </c>
      <c r="K31" s="400" t="s">
        <v>18</v>
      </c>
      <c r="L31" s="400" t="s">
        <v>19</v>
      </c>
      <c r="M31" s="320" t="s">
        <v>20</v>
      </c>
    </row>
    <row r="32" spans="2:20" ht="18.75" customHeight="1">
      <c r="B32" s="128" t="s">
        <v>1528</v>
      </c>
      <c r="C32" s="389" t="str">
        <f>VLOOKUP(B32,ИСХОДНИК!A:P,3,FALSE())</f>
        <v>Заглушка типа "А" с прокладками для клапанов ICS-R/ PM</v>
      </c>
      <c r="D32" s="385"/>
      <c r="E32" s="385"/>
      <c r="F32" s="385"/>
      <c r="G32" s="377"/>
      <c r="H32" s="131" t="s">
        <v>1687</v>
      </c>
      <c r="I32" s="37"/>
      <c r="J32" s="131" t="str">
        <f>VLOOKUP(B32,ИСХОДНИК!A:P,15,FALSE())</f>
        <v>U6 PL40R</v>
      </c>
      <c r="K32" s="135">
        <f>VLOOKUP(B32,ИСХОДНИК!A:P,13,FALSE())</f>
        <v>15</v>
      </c>
      <c r="L32" s="135">
        <f>VLOOKUP(B32,ИСХОДНИК!A:P,14,FALSE())</f>
        <v>18</v>
      </c>
      <c r="M32" s="131" t="str">
        <f>IF(VLOOKUP(B32,ИСХОДНИК!A:R,18,FALSE())=1,ИСХОДНИК!$T$2,IF(VLOOKUP(B32,ИСХОДНИК!A:R,18,FALSE())=2,ИСХОДНИК!$T$5,IF(VLOOKUP(B32,ИСХОДНИК!A:R,18,FALSE())=3,ИСХОДНИК!$T$6)))</f>
        <v>◑</v>
      </c>
    </row>
    <row r="33" spans="1:16" ht="18.75" customHeight="1">
      <c r="B33" s="128" t="s">
        <v>1529</v>
      </c>
      <c r="C33" s="389" t="str">
        <f>VLOOKUP(B33,ИСХОДНИК!A:P,3,FALSE())</f>
        <v>Заглушка типа "B" с прокладками для клапанов ICS-R/ PM</v>
      </c>
      <c r="D33" s="385"/>
      <c r="E33" s="385"/>
      <c r="F33" s="385"/>
      <c r="G33" s="377"/>
      <c r="H33" s="131" t="s">
        <v>1688</v>
      </c>
      <c r="I33" s="37"/>
      <c r="J33" s="131" t="str">
        <f>VLOOKUP(B33,ИСХОДНИК!A:P,15,FALSE())</f>
        <v>U6 PL40R</v>
      </c>
      <c r="K33" s="135">
        <f>VLOOKUP(B33,ИСХОДНИК!A:P,13,FALSE())</f>
        <v>35</v>
      </c>
      <c r="L33" s="135">
        <f>VLOOKUP(B33,ИСХОДНИК!A:P,14,FALSE())</f>
        <v>42</v>
      </c>
      <c r="M33" s="131" t="str">
        <f>IF(VLOOKUP(B33,ИСХОДНИК!A:R,18,FALSE())=1,ИСХОДНИК!$T$2,IF(VLOOKUP(B33,ИСХОДНИК!A:R,18,FALSE())=2,ИСХОДНИК!$T$5,IF(VLOOKUP(B33,ИСХОДНИК!A:R,18,FALSE())=3,ИСХОДНИК!$T$6)))</f>
        <v>◑</v>
      </c>
    </row>
    <row r="34" spans="1:16" ht="18" customHeight="1">
      <c r="A34" s="24"/>
      <c r="B34" s="25"/>
      <c r="C34" s="378"/>
      <c r="D34" s="378"/>
      <c r="E34" s="378"/>
      <c r="F34" s="378"/>
      <c r="G34" s="378"/>
      <c r="H34" s="378"/>
      <c r="I34" s="24"/>
      <c r="J34" s="15"/>
      <c r="K34" s="144"/>
      <c r="L34" s="144"/>
      <c r="M34" s="15"/>
      <c r="N34" s="24"/>
      <c r="O34" s="24"/>
      <c r="P34" s="24"/>
    </row>
    <row r="35" spans="1:16" ht="18.75" customHeight="1">
      <c r="B35" s="128" t="s">
        <v>723</v>
      </c>
      <c r="C35" s="389" t="str">
        <f>VLOOKUP(B35,ИСХОДНИК!A:P,3,FALSE())</f>
        <v>Ревизионный набор прокладок DN 20-25. PM, EVRAT, CVH</v>
      </c>
      <c r="D35" s="385"/>
      <c r="E35" s="385"/>
      <c r="F35" s="385"/>
      <c r="G35" s="377"/>
      <c r="H35" s="131" t="s">
        <v>1673</v>
      </c>
      <c r="I35" s="379"/>
      <c r="J35" s="131" t="str">
        <f>VLOOKUP(B35,ИСХОДНИК!A:P,15,FALSE())</f>
        <v>U6 PL40R</v>
      </c>
      <c r="K35" s="135">
        <f>VLOOKUP(B35,ИСХОДНИК!A:P,13,FALSE())</f>
        <v>35</v>
      </c>
      <c r="L35" s="135">
        <f>VLOOKUP(B35,ИСХОДНИК!A:P,14,FALSE())</f>
        <v>42</v>
      </c>
      <c r="M35" s="131" t="str">
        <f>IF(VLOOKUP(B35,ИСХОДНИК!A:R,18,FALSE())=1,ИСХОДНИК!$T$2,IF(VLOOKUP(B35,ИСХОДНИК!A:R,18,FALSE())=2,ИСХОДНИК!$T$5,IF(VLOOKUP(B35,ИСХОДНИК!A:R,18,FALSE())=3,ИСХОДНИК!$T$6)))</f>
        <v>◑</v>
      </c>
    </row>
    <row r="36" spans="1:16" ht="18.75" customHeight="1">
      <c r="B36" s="128" t="s">
        <v>724</v>
      </c>
      <c r="C36" s="389" t="str">
        <f>VLOOKUP(B36,ИСХОДНИК!A:P,3,FALSE())</f>
        <v>Ревизионный набор прокладок DN 32-40. PM, PMLX, EVRA</v>
      </c>
      <c r="D36" s="385"/>
      <c r="E36" s="385"/>
      <c r="F36" s="385"/>
      <c r="G36" s="385"/>
      <c r="H36" s="131" t="s">
        <v>1673</v>
      </c>
      <c r="I36" s="379"/>
      <c r="J36" s="131" t="str">
        <f>VLOOKUP(B36,ИСХОДНИК!A:P,15,FALSE())</f>
        <v>U6 PL40R</v>
      </c>
      <c r="K36" s="135">
        <f>VLOOKUP(B36,ИСХОДНИК!A:P,13,FALSE())</f>
        <v>62</v>
      </c>
      <c r="L36" s="135">
        <f>VLOOKUP(B36,ИСХОДНИК!A:P,14,FALSE())</f>
        <v>74.399999999999991</v>
      </c>
      <c r="M36" s="131" t="str">
        <f>IF(VLOOKUP(B36,ИСХОДНИК!A:R,18,FALSE())=1,ИСХОДНИК!$T$2,IF(VLOOKUP(B36,ИСХОДНИК!A:R,18,FALSE())=2,ИСХОДНИК!$T$5,IF(VLOOKUP(B36,ИСХОДНИК!A:R,18,FALSE())=3,ИСХОДНИК!$T$6)))</f>
        <v>◑</v>
      </c>
    </row>
    <row r="37" spans="1:16" ht="18.75" customHeight="1">
      <c r="B37" s="128" t="s">
        <v>725</v>
      </c>
      <c r="C37" s="389" t="str">
        <f>VLOOKUP(B37,ИСХОДНИК!A:P,3,FALSE())</f>
        <v>Ревизионный набор прокладок DN 50. Для клапанов PM, PMLX, EVRA</v>
      </c>
      <c r="D37" s="385"/>
      <c r="E37" s="385"/>
      <c r="F37" s="385"/>
      <c r="G37" s="385"/>
      <c r="H37" s="131" t="s">
        <v>1673</v>
      </c>
      <c r="I37" s="379"/>
      <c r="J37" s="131" t="str">
        <f>VLOOKUP(B37,ИСХОДНИК!A:P,15,FALSE())</f>
        <v>U6 PL40R</v>
      </c>
      <c r="K37" s="135">
        <f>VLOOKUP(B37,ИСХОДНИК!A:P,13,FALSE())</f>
        <v>75</v>
      </c>
      <c r="L37" s="135">
        <f>VLOOKUP(B37,ИСХОДНИК!A:P,14,FALSE())</f>
        <v>90</v>
      </c>
      <c r="M37" s="131" t="str">
        <f>IF(VLOOKUP(B37,ИСХОДНИК!A:R,18,FALSE())=1,ИСХОДНИК!$T$2,IF(VLOOKUP(B37,ИСХОДНИК!A:R,18,FALSE())=2,ИСХОДНИК!$T$5,IF(VLOOKUP(B37,ИСХОДНИК!A:R,18,FALSE())=3,ИСХОДНИК!$T$6)))</f>
        <v>◑</v>
      </c>
    </row>
    <row r="38" spans="1:16" ht="18.75" customHeight="1">
      <c r="B38" s="128" t="s">
        <v>726</v>
      </c>
      <c r="C38" s="389" t="str">
        <f>VLOOKUP(B38,ИСХОДНИК!A:P,3,FALSE())</f>
        <v>Ревизионный набор прокладок DN 65. Для клапанов PM, PMLX</v>
      </c>
      <c r="D38" s="385"/>
      <c r="E38" s="385"/>
      <c r="F38" s="385"/>
      <c r="G38" s="385"/>
      <c r="H38" s="131" t="s">
        <v>1673</v>
      </c>
      <c r="I38" s="379"/>
      <c r="J38" s="131" t="str">
        <f>VLOOKUP(B38,ИСХОДНИК!A:P,15,FALSE())</f>
        <v>U6 PL40R</v>
      </c>
      <c r="K38" s="135">
        <f>VLOOKUP(B38,ИСХОДНИК!A:P,13,FALSE())</f>
        <v>97</v>
      </c>
      <c r="L38" s="135">
        <f>VLOOKUP(B38,ИСХОДНИК!A:P,14,FALSE())</f>
        <v>116.39999999999999</v>
      </c>
      <c r="M38" s="131" t="str">
        <f>IF(VLOOKUP(B38,ИСХОДНИК!A:R,18,FALSE())=1,ИСХОДНИК!$T$2,IF(VLOOKUP(B38,ИСХОДНИК!A:R,18,FALSE())=2,ИСХОДНИК!$T$5,IF(VLOOKUP(B38,ИСХОДНИК!A:R,18,FALSE())=3,ИСХОДНИК!$T$6)))</f>
        <v>◑</v>
      </c>
    </row>
    <row r="39" spans="1:16" ht="18.75" customHeight="1">
      <c r="B39" s="128" t="s">
        <v>727</v>
      </c>
      <c r="C39" s="389" t="str">
        <f>VLOOKUP(B39,ИСХОДНИК!A:P,3,FALSE())</f>
        <v>Ревизионный набор прокладок DN 80. Для клапанов PM, PMLX</v>
      </c>
      <c r="D39" s="385"/>
      <c r="E39" s="385"/>
      <c r="F39" s="385"/>
      <c r="G39" s="385"/>
      <c r="H39" s="131" t="s">
        <v>1673</v>
      </c>
      <c r="I39" s="379"/>
      <c r="J39" s="131" t="str">
        <f>VLOOKUP(B39,ИСХОДНИК!A:P,15,FALSE())</f>
        <v>U6 PL40R</v>
      </c>
      <c r="K39" s="135">
        <f>VLOOKUP(B39,ИСХОДНИК!A:P,13,FALSE())</f>
        <v>139</v>
      </c>
      <c r="L39" s="135">
        <f>VLOOKUP(B39,ИСХОДНИК!A:P,14,FALSE())</f>
        <v>166.79999999999998</v>
      </c>
      <c r="M39" s="131" t="str">
        <f>IF(VLOOKUP(B39,ИСХОДНИК!A:R,18,FALSE())=1,ИСХОДНИК!$T$2,IF(VLOOKUP(B39,ИСХОДНИК!A:R,18,FALSE())=2,ИСХОДНИК!$T$5,IF(VLOOKUP(B39,ИСХОДНИК!A:R,18,FALSE())=3,ИСХОДНИК!$T$6)))</f>
        <v>◑</v>
      </c>
    </row>
    <row r="40" spans="1:16" ht="18.75" customHeight="1">
      <c r="B40" s="128" t="s">
        <v>728</v>
      </c>
      <c r="C40" s="389" t="str">
        <f>VLOOKUP(B40,ИСХОДНИК!A:P,3,FALSE())</f>
        <v>Ревизионный набор прокладок DN 100. Для клапанов PM, PMLX</v>
      </c>
      <c r="D40" s="385"/>
      <c r="E40" s="385"/>
      <c r="F40" s="385"/>
      <c r="G40" s="385"/>
      <c r="H40" s="131" t="s">
        <v>1673</v>
      </c>
      <c r="I40" s="379"/>
      <c r="J40" s="131" t="str">
        <f>VLOOKUP(B40,ИСХОДНИК!A:P,15,FALSE())</f>
        <v>U6 PL40R</v>
      </c>
      <c r="K40" s="135">
        <f>VLOOKUP(B40,ИСХОДНИК!A:P,13,FALSE())</f>
        <v>179</v>
      </c>
      <c r="L40" s="135">
        <f>VLOOKUP(B40,ИСХОДНИК!A:P,14,FALSE())</f>
        <v>214.79999999999998</v>
      </c>
      <c r="M40" s="131" t="str">
        <f>IF(VLOOKUP(B40,ИСХОДНИК!A:R,18,FALSE())=1,ИСХОДНИК!$T$2,IF(VLOOKUP(B40,ИСХОДНИК!A:R,18,FALSE())=2,ИСХОДНИК!$T$5,IF(VLOOKUP(B40,ИСХОДНИК!A:R,18,FALSE())=3,ИСХОДНИК!$T$6)))</f>
        <v>○</v>
      </c>
    </row>
    <row r="41" spans="1:16" ht="18" customHeight="1">
      <c r="A41" s="24"/>
      <c r="B41" s="25"/>
      <c r="C41" s="381"/>
      <c r="D41" s="381"/>
      <c r="E41" s="381"/>
      <c r="F41" s="381"/>
      <c r="G41" s="381"/>
      <c r="H41" s="381"/>
      <c r="I41" s="382"/>
      <c r="J41" s="383"/>
      <c r="K41" s="384"/>
      <c r="L41" s="384"/>
      <c r="M41" s="383"/>
      <c r="N41" s="24"/>
    </row>
    <row r="42" spans="1:16" ht="18.75" customHeight="1">
      <c r="B42" s="128" t="s">
        <v>975</v>
      </c>
      <c r="C42" s="389" t="str">
        <f>VLOOKUP(B42,ИСХОДНИК!A:P,3,FALSE())</f>
        <v>Сальник DN 20-65. Для клапанов PM, PMLX</v>
      </c>
      <c r="D42" s="385"/>
      <c r="E42" s="385"/>
      <c r="F42" s="385"/>
      <c r="G42" s="385"/>
      <c r="H42" s="131" t="s">
        <v>1686</v>
      </c>
      <c r="I42" s="379"/>
      <c r="J42" s="131" t="str">
        <f>VLOOKUP(B42,ИСХОДНИК!A:P,15,FALSE())</f>
        <v>U6 PL40R</v>
      </c>
      <c r="K42" s="135">
        <f>VLOOKUP(B42,ИСХОДНИК!A:P,13,FALSE())</f>
        <v>45</v>
      </c>
      <c r="L42" s="135">
        <f>VLOOKUP(B42,ИСХОДНИК!A:P,14,FALSE())</f>
        <v>54</v>
      </c>
      <c r="M42" s="380" t="str">
        <f>IF(VLOOKUP(B42,ИСХОДНИК!A:R,18,FALSE())=1,ИСХОДНИК!$T$2,IF(VLOOKUP(B42,ИСХОДНИК!A:R,18,FALSE())=2,ИСХОДНИК!$T$5,IF(VLOOKUP(B42,ИСХОДНИК!A:R,18,FALSE())=3,ИСХОДНИК!$T$6)))</f>
        <v>◑</v>
      </c>
    </row>
    <row r="43" spans="1:16" ht="18.75" customHeight="1">
      <c r="B43" s="128" t="s">
        <v>976</v>
      </c>
      <c r="C43" s="389" t="str">
        <f>VLOOKUP(B43,ИСХОДНИК!A:P,3,FALSE())</f>
        <v>Сальник DN 80-100. Для клапанов PM, PMLX</v>
      </c>
      <c r="D43" s="385"/>
      <c r="E43" s="385"/>
      <c r="F43" s="385"/>
      <c r="G43" s="385"/>
      <c r="H43" s="131" t="s">
        <v>1686</v>
      </c>
      <c r="I43" s="379"/>
      <c r="J43" s="131" t="str">
        <f>VLOOKUP(B43,ИСХОДНИК!A:P,15,FALSE())</f>
        <v>U6 PL40R</v>
      </c>
      <c r="K43" s="135">
        <f>VLOOKUP(B43,ИСХОДНИК!A:P,13,FALSE())</f>
        <v>60</v>
      </c>
      <c r="L43" s="135">
        <f>VLOOKUP(B43,ИСХОДНИК!A:P,14,FALSE())</f>
        <v>72</v>
      </c>
      <c r="M43" s="380" t="str">
        <f>IF(VLOOKUP(B43,ИСХОДНИК!A:R,18,FALSE())=1,ИСХОДНИК!$T$2,IF(VLOOKUP(B43,ИСХОДНИК!A:R,18,FALSE())=2,ИСХОДНИК!$T$5,IF(VLOOKUP(B43,ИСХОДНИК!A:R,18,FALSE())=3,ИСХОДНИК!$T$6)))</f>
        <v>◑</v>
      </c>
    </row>
  </sheetData>
  <autoFilter ref="B11:M11" xr:uid="{00000000-0001-0000-0800-000000000000}"/>
  <mergeCells count="18">
    <mergeCell ref="C31:G31"/>
    <mergeCell ref="F29:J29"/>
    <mergeCell ref="D29:E29"/>
    <mergeCell ref="D30:E30"/>
    <mergeCell ref="B30:C30"/>
    <mergeCell ref="K30:M30"/>
    <mergeCell ref="B28:M28"/>
    <mergeCell ref="B29:C29"/>
    <mergeCell ref="K29:M29"/>
    <mergeCell ref="B3:G3"/>
    <mergeCell ref="J10:M10"/>
    <mergeCell ref="B10:H10"/>
    <mergeCell ref="O2:T2"/>
    <mergeCell ref="Q3:R9"/>
    <mergeCell ref="O10:O11"/>
    <mergeCell ref="P10:P11"/>
    <mergeCell ref="Q10:R10"/>
    <mergeCell ref="S10:T10"/>
  </mergeCells>
  <phoneticPr fontId="11" type="noConversion"/>
  <pageMargins left="0.75" right="0.75" top="1" bottom="1" header="0.511811023622047" footer="0.5"/>
  <pageSetup paperSize="9" orientation="portrait" horizontalDpi="300" verticalDpi="300" r:id="rId1"/>
  <headerFooter>
    <oddFooter>&amp;C&amp;1#&amp;"Calibri,Обычный"&amp;10&amp;K000000Classified as Business</odd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0198E-9837-4C8F-8BC8-532CAA2248A4}">
  <dimension ref="A1:P56"/>
  <sheetViews>
    <sheetView showGridLines="0" zoomScale="145" zoomScaleNormal="145" workbookViewId="0">
      <selection activeCell="B12" sqref="B12"/>
    </sheetView>
  </sheetViews>
  <sheetFormatPr defaultColWidth="9.28515625" defaultRowHeight="12.75"/>
  <cols>
    <col min="1" max="1" width="2.28515625" style="149" customWidth="1"/>
    <col min="2" max="2" width="15.5703125" style="151" customWidth="1"/>
    <col min="3" max="3" width="15.7109375" style="149" customWidth="1"/>
    <col min="4" max="4" width="25" style="149" customWidth="1"/>
    <col min="5" max="5" width="9.28515625" style="149" customWidth="1"/>
    <col min="6" max="6" width="25.85546875" style="149" customWidth="1"/>
    <col min="7" max="7" width="11.140625" style="149" customWidth="1"/>
    <col min="8" max="8" width="17.85546875" style="149" customWidth="1"/>
    <col min="9" max="9" width="20.28515625" style="149" customWidth="1"/>
    <col min="10" max="10" width="12.85546875" style="149" customWidth="1"/>
    <col min="11" max="11" width="11.28515625" style="149" customWidth="1"/>
    <col min="12" max="12" width="4" style="149" customWidth="1"/>
    <col min="13" max="16384" width="9.28515625" style="149"/>
  </cols>
  <sheetData>
    <row r="1" spans="1:16" ht="11.25" customHeight="1"/>
    <row r="2" spans="1:16" ht="42" customHeight="1">
      <c r="B2" s="285" t="s">
        <v>264</v>
      </c>
      <c r="C2" s="286"/>
      <c r="D2" s="286"/>
      <c r="E2" s="286"/>
      <c r="F2" s="286"/>
      <c r="G2" s="286"/>
      <c r="H2" s="286"/>
      <c r="I2" s="286"/>
      <c r="J2" s="286"/>
      <c r="K2" s="286"/>
      <c r="L2" s="287"/>
    </row>
    <row r="3" spans="1:16" ht="51.75" customHeight="1">
      <c r="B3" s="449" t="s">
        <v>984</v>
      </c>
      <c r="C3" s="449"/>
      <c r="D3" s="449"/>
      <c r="E3" s="449"/>
      <c r="F3" s="449"/>
      <c r="G3" s="449"/>
      <c r="H3" s="111"/>
      <c r="I3" s="111"/>
      <c r="J3" s="111"/>
      <c r="K3" s="111"/>
      <c r="L3" s="112"/>
    </row>
    <row r="4" spans="1:16" ht="10.5" customHeight="1">
      <c r="B4" s="113" t="s">
        <v>2</v>
      </c>
      <c r="C4" s="114" t="s">
        <v>3</v>
      </c>
      <c r="D4" s="115"/>
      <c r="E4" s="116"/>
      <c r="F4" s="116"/>
      <c r="G4" s="167"/>
      <c r="H4" s="111"/>
      <c r="I4" s="111"/>
      <c r="J4" s="111"/>
      <c r="K4" s="111"/>
      <c r="L4" s="112"/>
    </row>
    <row r="5" spans="1:16" ht="10.5" customHeight="1">
      <c r="B5" s="118" t="s">
        <v>4</v>
      </c>
      <c r="C5" s="114" t="s">
        <v>5</v>
      </c>
      <c r="D5" s="115"/>
      <c r="E5" s="116"/>
      <c r="F5" s="116"/>
      <c r="G5" s="167"/>
      <c r="H5" s="111"/>
      <c r="I5" s="111"/>
      <c r="J5" s="111"/>
      <c r="K5" s="111"/>
      <c r="L5" s="112"/>
    </row>
    <row r="6" spans="1:16" ht="11.25" customHeight="1">
      <c r="B6" s="119" t="s">
        <v>6</v>
      </c>
      <c r="C6" s="114" t="s">
        <v>7</v>
      </c>
      <c r="D6" s="115"/>
      <c r="E6" s="116"/>
      <c r="F6" s="116"/>
      <c r="G6" s="167"/>
      <c r="H6" s="111"/>
      <c r="I6" s="111"/>
      <c r="J6" s="111"/>
      <c r="K6" s="111"/>
      <c r="L6" s="112"/>
    </row>
    <row r="7" spans="1:16" ht="11.25" customHeight="1">
      <c r="B7" s="119"/>
      <c r="C7" s="114"/>
      <c r="D7" s="115"/>
      <c r="E7" s="116"/>
      <c r="F7" s="116"/>
      <c r="G7" s="167"/>
      <c r="H7" s="111"/>
      <c r="I7" s="111"/>
      <c r="J7" s="111"/>
      <c r="K7" s="111"/>
      <c r="L7" s="112"/>
    </row>
    <row r="8" spans="1:16" ht="15" customHeight="1">
      <c r="B8" s="120"/>
      <c r="C8" s="121"/>
      <c r="D8" s="121"/>
      <c r="E8" s="122"/>
      <c r="F8" s="122"/>
      <c r="G8" s="167"/>
      <c r="H8" s="111"/>
      <c r="I8" s="111"/>
      <c r="J8" s="111"/>
      <c r="K8" s="111"/>
      <c r="L8" s="112"/>
    </row>
    <row r="9" spans="1:16" ht="15" customHeight="1">
      <c r="A9" s="155"/>
      <c r="B9" s="123"/>
      <c r="C9" s="124"/>
      <c r="D9" s="124"/>
      <c r="E9" s="126"/>
      <c r="F9" s="126"/>
      <c r="G9" s="167"/>
      <c r="H9" s="111"/>
      <c r="I9" s="111"/>
      <c r="J9" s="111"/>
      <c r="K9" s="111"/>
      <c r="L9" s="112"/>
    </row>
    <row r="10" spans="1:16" ht="14.25" customHeight="1">
      <c r="B10" s="205"/>
      <c r="C10" s="206"/>
      <c r="D10" s="206"/>
      <c r="E10" s="206"/>
      <c r="F10" s="206"/>
      <c r="G10" s="206"/>
      <c r="H10" s="206"/>
      <c r="I10" s="545" t="s">
        <v>1714</v>
      </c>
      <c r="J10" s="545"/>
      <c r="K10" s="545"/>
      <c r="L10" s="546"/>
    </row>
    <row r="11" spans="1:16" ht="40.5">
      <c r="B11" s="280" t="s">
        <v>9</v>
      </c>
      <c r="C11" s="280" t="s">
        <v>10</v>
      </c>
      <c r="D11" s="280" t="s">
        <v>12</v>
      </c>
      <c r="E11" s="280" t="s">
        <v>13</v>
      </c>
      <c r="F11" s="280" t="s">
        <v>14</v>
      </c>
      <c r="G11" s="280" t="s">
        <v>15</v>
      </c>
      <c r="H11" s="280" t="s">
        <v>313</v>
      </c>
      <c r="I11" s="280" t="s">
        <v>17</v>
      </c>
      <c r="J11" s="300" t="s">
        <v>18</v>
      </c>
      <c r="K11" s="300" t="s">
        <v>19</v>
      </c>
      <c r="L11" s="297" t="s">
        <v>20</v>
      </c>
      <c r="P11" s="207"/>
    </row>
    <row r="12" spans="1:16" ht="27" customHeight="1">
      <c r="B12" s="168" t="s">
        <v>861</v>
      </c>
      <c r="C12" s="159" t="str">
        <f>VLOOKUP(B12,ИСХОДНИК!A:P,5,FALSE())</f>
        <v>ICLX-R 32 D</v>
      </c>
      <c r="D12" s="130" t="str">
        <f>VLOOKUP(B12,ИСХОДНИК!A:P,11,FALSE())</f>
        <v>Под сварку встык DIN</v>
      </c>
      <c r="E12" s="161">
        <f>VLOOKUP(B12,ИСХОДНИК!A:P,7,FALSE())</f>
        <v>32</v>
      </c>
      <c r="F12" s="132" t="str">
        <f>VLOOKUP(B12,ИСХОДНИК!A:P,10,FALSE())</f>
        <v>R717, R744 и фреоны</v>
      </c>
      <c r="G12" s="132">
        <f>VLOOKUP(B12,ИСХОДНИК!A:P,8,FALSE())</f>
        <v>52</v>
      </c>
      <c r="H12" s="133" t="str">
        <f>VLOOKUP(B12,ИСХОДНИК!A:P,9,FALSE())</f>
        <v xml:space="preserve"> -50…120</v>
      </c>
      <c r="I12" s="161" t="str">
        <f>VLOOKUP(B12,ИСХОДНИК!A:P,15,FALSE())</f>
        <v>PR PL40R-Project</v>
      </c>
      <c r="J12" s="135">
        <f>VLOOKUP(B12,ИСХОДНИК!A:P,13,FALSE())</f>
        <v>2000</v>
      </c>
      <c r="K12" s="135">
        <f>VLOOKUP(B12,ИСХОДНИК!A:P,14,FALSE())</f>
        <v>2400</v>
      </c>
      <c r="L12" s="162" t="str">
        <f>IF(VLOOKUP(B12,ИСХОДНИК!A:R,18,FALSE())=1,ИСХОДНИК!$T$2,IF(VLOOKUP(B12,ИСХОДНИК!A:R,18,FALSE())=2,ИСХОДНИК!$T$5,IF(VLOOKUP(B12,ИСХОДНИК!A:R,18,FALSE())=3,ИСХОДНИК!$T$6)))</f>
        <v>○</v>
      </c>
    </row>
    <row r="13" spans="1:16" ht="27" customHeight="1">
      <c r="B13" s="128" t="s">
        <v>862</v>
      </c>
      <c r="C13" s="159" t="str">
        <f>VLOOKUP(B13,ИСХОДНИК!A:P,5,FALSE())</f>
        <v>ICLX-R 40 D</v>
      </c>
      <c r="D13" s="130" t="str">
        <f>VLOOKUP(B13,ИСХОДНИК!A:P,11,FALSE())</f>
        <v>Под сварку встык DIN</v>
      </c>
      <c r="E13" s="161">
        <f>VLOOKUP(B13,ИСХОДНИК!A:P,7,FALSE())</f>
        <v>40</v>
      </c>
      <c r="F13" s="132" t="str">
        <f>VLOOKUP(B13,ИСХОДНИК!A:P,10,FALSE())</f>
        <v>R717, R744 и фреоны</v>
      </c>
      <c r="G13" s="132">
        <f>VLOOKUP(B13,ИСХОДНИК!A:P,8,FALSE())</f>
        <v>52</v>
      </c>
      <c r="H13" s="133" t="str">
        <f>VLOOKUP(B13,ИСХОДНИК!A:P,9,FALSE())</f>
        <v xml:space="preserve"> -50…120</v>
      </c>
      <c r="I13" s="161" t="str">
        <f>VLOOKUP(B13,ИСХОДНИК!A:P,15,FALSE())</f>
        <v>PR PL40R-Project</v>
      </c>
      <c r="J13" s="135">
        <f>VLOOKUP(B13,ИСХОДНИК!A:P,13,FALSE())</f>
        <v>2050</v>
      </c>
      <c r="K13" s="135">
        <f>VLOOKUP(B13,ИСХОДНИК!A:P,14,FALSE())</f>
        <v>2460</v>
      </c>
      <c r="L13" s="162" t="str">
        <f>IF(VLOOKUP(B13,ИСХОДНИК!A:R,18,FALSE())=1,ИСХОДНИК!$T$2,IF(VLOOKUP(B13,ИСХОДНИК!A:R,18,FALSE())=2,ИСХОДНИК!$T$5,IF(VLOOKUP(B13,ИСХОДНИК!A:R,18,FALSE())=3,ИСХОДНИК!$T$6)))</f>
        <v>○</v>
      </c>
    </row>
    <row r="14" spans="1:16" ht="27" customHeight="1">
      <c r="B14" s="128" t="s">
        <v>863</v>
      </c>
      <c r="C14" s="159" t="str">
        <f>VLOOKUP(B14,ИСХОДНИК!A:P,5,FALSE())</f>
        <v>ICLX-R 50 D</v>
      </c>
      <c r="D14" s="130" t="str">
        <f>VLOOKUP(B14,ИСХОДНИК!A:P,11,FALSE())</f>
        <v>Под сварку встык DIN</v>
      </c>
      <c r="E14" s="161">
        <f>VLOOKUP(B14,ИСХОДНИК!A:P,7,FALSE())</f>
        <v>50</v>
      </c>
      <c r="F14" s="132" t="str">
        <f>VLOOKUP(B14,ИСХОДНИК!A:P,10,FALSE())</f>
        <v>R717, R744 и фреоны</v>
      </c>
      <c r="G14" s="132">
        <f>VLOOKUP(B14,ИСХОДНИК!A:P,8,FALSE())</f>
        <v>52</v>
      </c>
      <c r="H14" s="133" t="str">
        <f>VLOOKUP(B14,ИСХОДНИК!A:P,9,FALSE())</f>
        <v xml:space="preserve"> -50…120</v>
      </c>
      <c r="I14" s="161" t="str">
        <f>VLOOKUP(B14,ИСХОДНИК!A:P,15,FALSE())</f>
        <v>PR PL40R-Project</v>
      </c>
      <c r="J14" s="135">
        <f>VLOOKUP(B14,ИСХОДНИК!A:P,13,FALSE())</f>
        <v>2200</v>
      </c>
      <c r="K14" s="135">
        <f>VLOOKUP(B14,ИСХОДНИК!A:P,14,FALSE())</f>
        <v>2640</v>
      </c>
      <c r="L14" s="162" t="str">
        <f>IF(VLOOKUP(B14,ИСХОДНИК!A:R,18,FALSE())=1,ИСХОДНИК!$T$2,IF(VLOOKUP(B14,ИСХОДНИК!A:R,18,FALSE())=2,ИСХОДНИК!$T$5,IF(VLOOKUP(B14,ИСХОДНИК!A:R,18,FALSE())=3,ИСХОДНИК!$T$6)))</f>
        <v>○</v>
      </c>
    </row>
    <row r="15" spans="1:16" ht="27" customHeight="1">
      <c r="B15" s="128" t="s">
        <v>864</v>
      </c>
      <c r="C15" s="159" t="str">
        <f>VLOOKUP(B15,ИСХОДНИК!A:P,5,FALSE())</f>
        <v>ICLX-R 65 D</v>
      </c>
      <c r="D15" s="130" t="str">
        <f>VLOOKUP(B15,ИСХОДНИК!A:P,11,FALSE())</f>
        <v>Под сварку встык DIN</v>
      </c>
      <c r="E15" s="161">
        <f>VLOOKUP(B15,ИСХОДНИК!A:P,7,FALSE())</f>
        <v>65</v>
      </c>
      <c r="F15" s="132" t="str">
        <f>VLOOKUP(B15,ИСХОДНИК!A:P,10,FALSE())</f>
        <v>R717, R744 и фреоны</v>
      </c>
      <c r="G15" s="132">
        <f>VLOOKUP(B15,ИСХОДНИК!A:P,8,FALSE())</f>
        <v>52</v>
      </c>
      <c r="H15" s="133" t="str">
        <f>VLOOKUP(B15,ИСХОДНИК!A:P,9,FALSE())</f>
        <v xml:space="preserve"> -50…120</v>
      </c>
      <c r="I15" s="161" t="str">
        <f>VLOOKUP(B15,ИСХОДНИК!A:P,15,FALSE())</f>
        <v>PR PL40R-Project</v>
      </c>
      <c r="J15" s="135">
        <f>VLOOKUP(B15,ИСХОДНИК!A:P,13,FALSE())</f>
        <v>2750</v>
      </c>
      <c r="K15" s="135">
        <f>VLOOKUP(B15,ИСХОДНИК!A:P,14,FALSE())</f>
        <v>3300</v>
      </c>
      <c r="L15" s="162" t="str">
        <f>IF(VLOOKUP(B15,ИСХОДНИК!A:R,18,FALSE())=1,ИСХОДНИК!$T$2,IF(VLOOKUP(B15,ИСХОДНИК!A:R,18,FALSE())=2,ИСХОДНИК!$T$5,IF(VLOOKUP(B15,ИСХОДНИК!A:R,18,FALSE())=3,ИСХОДНИК!$T$6)))</f>
        <v>○</v>
      </c>
    </row>
    <row r="16" spans="1:16" ht="27" customHeight="1">
      <c r="B16" s="128" t="s">
        <v>865</v>
      </c>
      <c r="C16" s="159" t="str">
        <f>VLOOKUP(B16,ИСХОДНИК!A:P,5,FALSE())</f>
        <v>ICLX-R 80 D</v>
      </c>
      <c r="D16" s="130" t="str">
        <f>VLOOKUP(B16,ИСХОДНИК!A:P,11,FALSE())</f>
        <v>Под сварку встык DIN</v>
      </c>
      <c r="E16" s="161">
        <f>VLOOKUP(B16,ИСХОДНИК!A:P,7,FALSE())</f>
        <v>80</v>
      </c>
      <c r="F16" s="132" t="str">
        <f>VLOOKUP(B16,ИСХОДНИК!A:P,10,FALSE())</f>
        <v>R717, R744 и фреоны</v>
      </c>
      <c r="G16" s="132">
        <f>VLOOKUP(B16,ИСХОДНИК!A:P,8,FALSE())</f>
        <v>52</v>
      </c>
      <c r="H16" s="133" t="str">
        <f>VLOOKUP(B16,ИСХОДНИК!A:P,9,FALSE())</f>
        <v xml:space="preserve"> -50…120</v>
      </c>
      <c r="I16" s="161" t="str">
        <f>VLOOKUP(B16,ИСХОДНИК!A:P,15,FALSE())</f>
        <v>PR PL40R-Project</v>
      </c>
      <c r="J16" s="135">
        <f>VLOOKUP(B16,ИСХОДНИК!A:P,13,FALSE())</f>
        <v>3500</v>
      </c>
      <c r="K16" s="135">
        <f>VLOOKUP(B16,ИСХОДНИК!A:P,14,FALSE())</f>
        <v>4200</v>
      </c>
      <c r="L16" s="162" t="str">
        <f>IF(VLOOKUP(B16,ИСХОДНИК!A:R,18,FALSE())=1,ИСХОДНИК!$T$2,IF(VLOOKUP(B16,ИСХОДНИК!A:R,18,FALSE())=2,ИСХОДНИК!$T$5,IF(VLOOKUP(B16,ИСХОДНИК!A:R,18,FALSE())=3,ИСХОДНИК!$T$6)))</f>
        <v>○</v>
      </c>
    </row>
    <row r="17" spans="2:13" ht="27" customHeight="1">
      <c r="B17" s="128" t="s">
        <v>866</v>
      </c>
      <c r="C17" s="129" t="str">
        <f>VLOOKUP(B17,ИСХОДНИК!A:P,5,FALSE())</f>
        <v>ICLX-R 100 D</v>
      </c>
      <c r="D17" s="130" t="str">
        <f>VLOOKUP(B17,ИСХОДНИК!A:P,11,FALSE())</f>
        <v>Под сварку встык DIN</v>
      </c>
      <c r="E17" s="131">
        <f>VLOOKUP(B17,ИСХОДНИК!A:P,7,FALSE())</f>
        <v>100</v>
      </c>
      <c r="F17" s="132" t="str">
        <f>VLOOKUP(B17,ИСХОДНИК!A:P,10,FALSE())</f>
        <v>R717, R744 и фреоны</v>
      </c>
      <c r="G17" s="132">
        <f>VLOOKUP(B17,ИСХОДНИК!A:P,8,FALSE())</f>
        <v>52</v>
      </c>
      <c r="H17" s="132" t="str">
        <f>VLOOKUP(B17,ИСХОДНИК!A:P,9,FALSE())</f>
        <v xml:space="preserve"> -50…120</v>
      </c>
      <c r="I17" s="131" t="str">
        <f>VLOOKUP(B17,ИСХОДНИК!A:P,15,FALSE())</f>
        <v>PR PL40R-Project</v>
      </c>
      <c r="J17" s="135">
        <f>VLOOKUP(B17,ИСХОДНИК!A:P,13,FALSE())</f>
        <v>4900</v>
      </c>
      <c r="K17" s="135">
        <f>VLOOKUP(B17,ИСХОДНИК!A:P,14,FALSE())</f>
        <v>5880</v>
      </c>
      <c r="L17" s="136" t="str">
        <f>IF(VLOOKUP(B17,ИСХОДНИК!A:R,18,FALSE())=1,ИСХОДНИК!$T$2,IF(VLOOKUP(B17,ИСХОДНИК!A:R,18,FALSE())=2,ИСХОДНИК!$T$5,IF(VLOOKUP(B17,ИСХОДНИК!A:R,18,FALSE())=3,ИСХОДНИК!$T$6)))</f>
        <v>○</v>
      </c>
    </row>
    <row r="18" spans="2:13" ht="27" customHeight="1">
      <c r="B18" s="128" t="s">
        <v>985</v>
      </c>
      <c r="C18" s="129" t="str">
        <f>VLOOKUP(B18,ИСХОДНИК!A:P,5,FALSE())</f>
        <v>ICLX-R 125 D</v>
      </c>
      <c r="D18" s="130" t="str">
        <f>VLOOKUP(B18,ИСХОДНИК!A:P,11,FALSE())</f>
        <v>Под сварку встык DIN</v>
      </c>
      <c r="E18" s="161">
        <f>VLOOKUP(B18,ИСХОДНИК!A:P,7,FALSE())</f>
        <v>125</v>
      </c>
      <c r="F18" s="132" t="str">
        <f>VLOOKUP(B18,ИСХОДНИК!A:P,10,FALSE())</f>
        <v>R717, R744 и фреоны</v>
      </c>
      <c r="G18" s="132">
        <f>VLOOKUP(B18,ИСХОДНИК!A:P,8,FALSE())</f>
        <v>52</v>
      </c>
      <c r="H18" s="133" t="str">
        <f>VLOOKUP(B18,ИСХОДНИК!A:P,9,FALSE())</f>
        <v xml:space="preserve"> -50…120</v>
      </c>
      <c r="I18" s="161" t="str">
        <f>VLOOKUP(B18,ИСХОДНИК!A:P,15,FALSE())</f>
        <v>PR PL40R-Project</v>
      </c>
      <c r="J18" s="135">
        <f>VLOOKUP(B18,ИСХОДНИК!A:P,13,FALSE())</f>
        <v>6700</v>
      </c>
      <c r="K18" s="135">
        <f>VLOOKUP(B18,ИСХОДНИК!A:P,14,FALSE())</f>
        <v>8040</v>
      </c>
      <c r="L18" s="162" t="str">
        <f>IF(VLOOKUP(B18,ИСХОДНИК!A:R,18,FALSE())=1,ИСХОДНИК!$T$2,IF(VLOOKUP(B18,ИСХОДНИК!A:R,18,FALSE())=2,ИСХОДНИК!$T$5,IF(VLOOKUP(B18,ИСХОДНИК!A:R,18,FALSE())=3,ИСХОДНИК!$T$6)))</f>
        <v>○</v>
      </c>
    </row>
    <row r="19" spans="2:13" ht="27" customHeight="1">
      <c r="B19" s="128" t="s">
        <v>986</v>
      </c>
      <c r="C19" s="129" t="str">
        <f>VLOOKUP(B19,ИСХОДНИК!A:P,5,FALSE())</f>
        <v>ICLX-R 150 D</v>
      </c>
      <c r="D19" s="130" t="str">
        <f>VLOOKUP(B19,ИСХОДНИК!A:P,11,FALSE())</f>
        <v>Под сварку встык DIN</v>
      </c>
      <c r="E19" s="131">
        <f>VLOOKUP(B19,ИСХОДНИК!A:P,7,FALSE())</f>
        <v>150</v>
      </c>
      <c r="F19" s="132" t="str">
        <f>VLOOKUP(B19,ИСХОДНИК!A:P,10,FALSE())</f>
        <v>R717, R744 и фреоны</v>
      </c>
      <c r="G19" s="132">
        <f>VLOOKUP(B19,ИСХОДНИК!A:P,8,FALSE())</f>
        <v>52</v>
      </c>
      <c r="H19" s="132" t="str">
        <f>VLOOKUP(B19,ИСХОДНИК!A:P,9,FALSE())</f>
        <v xml:space="preserve"> -50…120</v>
      </c>
      <c r="I19" s="131" t="str">
        <f>VLOOKUP(B19,ИСХОДНИК!A:P,15,FALSE())</f>
        <v>PR PL40R-Project</v>
      </c>
      <c r="J19" s="135">
        <f>VLOOKUP(B19,ИСХОДНИК!A:P,13,FALSE())</f>
        <v>9900</v>
      </c>
      <c r="K19" s="135">
        <f>VLOOKUP(B19,ИСХОДНИК!A:P,14,FALSE())</f>
        <v>11880</v>
      </c>
      <c r="L19" s="136" t="str">
        <f>IF(VLOOKUP(B19,ИСХОДНИК!A:R,18,FALSE())=1,ИСХОДНИК!$T$2,IF(VLOOKUP(B19,ИСХОДНИК!A:R,18,FALSE())=2,ИСХОДНИК!$T$5,IF(VLOOKUP(B19,ИСХОДНИК!A:R,18,FALSE())=3,ИСХОДНИК!$T$6)))</f>
        <v>○</v>
      </c>
    </row>
    <row r="20" spans="2:13" ht="20.25" customHeight="1">
      <c r="B20" s="255" t="s">
        <v>273</v>
      </c>
    </row>
    <row r="21" spans="2:13">
      <c r="B21" s="559" t="s">
        <v>1000</v>
      </c>
      <c r="C21" s="559"/>
      <c r="D21" s="559"/>
      <c r="E21" s="559"/>
      <c r="F21" s="559"/>
      <c r="G21" s="210" t="s">
        <v>275</v>
      </c>
    </row>
    <row r="22" spans="2:13">
      <c r="B22" s="559" t="s">
        <v>276</v>
      </c>
      <c r="C22" s="559"/>
      <c r="D22" s="559"/>
      <c r="E22" s="559"/>
      <c r="F22" s="559"/>
      <c r="G22" s="210" t="s">
        <v>280</v>
      </c>
    </row>
    <row r="23" spans="2:13">
      <c r="B23" s="559" t="s">
        <v>1001</v>
      </c>
      <c r="C23" s="559"/>
      <c r="D23" s="559"/>
      <c r="E23" s="559"/>
      <c r="F23" s="559"/>
      <c r="G23" s="210" t="s">
        <v>280</v>
      </c>
    </row>
    <row r="24" spans="2:13">
      <c r="B24" s="559" t="s">
        <v>278</v>
      </c>
      <c r="C24" s="559"/>
      <c r="D24" s="559"/>
      <c r="E24" s="559"/>
      <c r="F24" s="559"/>
      <c r="G24" s="210" t="s">
        <v>277</v>
      </c>
    </row>
    <row r="25" spans="2:13">
      <c r="B25" s="559" t="s">
        <v>279</v>
      </c>
      <c r="C25" s="559"/>
      <c r="D25" s="559"/>
      <c r="E25" s="559"/>
      <c r="F25" s="559"/>
      <c r="G25" s="210" t="s">
        <v>280</v>
      </c>
    </row>
    <row r="27" spans="2:13">
      <c r="B27" s="256" t="s">
        <v>1570</v>
      </c>
      <c r="C27" s="256"/>
      <c r="D27" s="256"/>
      <c r="E27" s="256"/>
      <c r="F27" s="256"/>
      <c r="G27" s="256"/>
      <c r="H27" s="256"/>
      <c r="I27" s="256"/>
      <c r="J27" s="256"/>
      <c r="K27" s="256"/>
      <c r="L27" s="256"/>
      <c r="M27" s="256"/>
    </row>
    <row r="28" spans="2:13" ht="40.5">
      <c r="B28" s="280" t="s">
        <v>9</v>
      </c>
      <c r="C28" s="280" t="s">
        <v>10</v>
      </c>
      <c r="D28" s="467"/>
      <c r="E28" s="469"/>
      <c r="F28" s="280" t="s">
        <v>14</v>
      </c>
      <c r="G28" s="280" t="s">
        <v>15</v>
      </c>
      <c r="H28" s="280" t="s">
        <v>313</v>
      </c>
      <c r="I28" s="295" t="s">
        <v>17</v>
      </c>
      <c r="J28" s="300" t="s">
        <v>18</v>
      </c>
      <c r="K28" s="300" t="s">
        <v>19</v>
      </c>
      <c r="L28" s="297" t="s">
        <v>20</v>
      </c>
    </row>
    <row r="29" spans="2:13" ht="24.75" customHeight="1">
      <c r="B29" s="128" t="s">
        <v>301</v>
      </c>
      <c r="C29" s="129" t="str">
        <f>VLOOKUP(B29,ИСХОДНИК!A:P,5,FALSE())</f>
        <v>EVM-NC</v>
      </c>
      <c r="D29" s="555" t="str">
        <f>VLOOKUP(B29,ИСХОДНИК!A:P,6,FALSE())</f>
        <v xml:space="preserve">нормально закрытый </v>
      </c>
      <c r="E29" s="556"/>
      <c r="F29" s="132" t="str">
        <f>VLOOKUP(B29,ИСХОДНИК!A:P,10,FALSE())</f>
        <v>R717, R744 и фреоны</v>
      </c>
      <c r="G29" s="134">
        <f>VLOOKUP(B29,ИСХОДНИК!A:P,8,FALSE())</f>
        <v>52</v>
      </c>
      <c r="H29" s="132" t="str">
        <f>VLOOKUP(B29,ИСХОДНИК!A:P,9,FALSE())</f>
        <v xml:space="preserve"> -50…120</v>
      </c>
      <c r="I29" s="131" t="str">
        <f>VLOOKUP(B29,ИСХОДНИК!A:P,15,FALSE())</f>
        <v>U6 PL40R</v>
      </c>
      <c r="J29" s="135">
        <f>VLOOKUP(B29,ИСХОДНИК!A:P,13,FALSE())</f>
        <v>95</v>
      </c>
      <c r="K29" s="135">
        <f>VLOOKUP(B29,ИСХОДНИК!A:P,14,FALSE())</f>
        <v>114</v>
      </c>
      <c r="L29" s="136" t="str">
        <f>IF(VLOOKUP(B29,ИСХОДНИК!A:R,18,FALSE())=1,ИСХОДНИК!$T$2,IF(VLOOKUP(B29,ИСХОДНИК!A:R,18,FALSE())=2,ИСХОДНИК!$T$5,IF(VLOOKUP(B29,ИСХОДНИК!A:R,18,FALSE())=3,ИСХОДНИК!$T$6)))</f>
        <v>◑</v>
      </c>
    </row>
    <row r="30" spans="2:13" ht="24.75" customHeight="1">
      <c r="B30" s="211" t="s">
        <v>813</v>
      </c>
      <c r="C30" s="129" t="str">
        <f>VLOOKUP(B30,ИСХОДНИК!A:P,5,FALSE())</f>
        <v>EVM-NO</v>
      </c>
      <c r="D30" s="555" t="str">
        <f>VLOOKUP(B30,ИСХОДНИК!A:P,6,FALSE())</f>
        <v>нормально открытый</v>
      </c>
      <c r="E30" s="556"/>
      <c r="F30" s="132" t="str">
        <f>VLOOKUP(B30,ИСХОДНИК!A:P,10,FALSE())</f>
        <v>R717, R744 и фреоны</v>
      </c>
      <c r="G30" s="134">
        <f>VLOOKUP(B30,ИСХОДНИК!A:P,8,FALSE())</f>
        <v>52</v>
      </c>
      <c r="H30" s="132" t="str">
        <f>VLOOKUP(B30,ИСХОДНИК!A:P,9,FALSE())</f>
        <v xml:space="preserve"> -50…120</v>
      </c>
      <c r="I30" s="131" t="str">
        <f>VLOOKUP(B30,ИСХОДНИК!A:P,15,FALSE())</f>
        <v>U6 PL40R</v>
      </c>
      <c r="J30" s="135">
        <f>VLOOKUP(B30,ИСХОДНИК!A:P,13,FALSE())</f>
        <v>280</v>
      </c>
      <c r="K30" s="135">
        <f>VLOOKUP(B30,ИСХОДНИК!A:P,14,FALSE())</f>
        <v>336</v>
      </c>
      <c r="L30" s="137" t="str">
        <f>IF(VLOOKUP(B30,ИСХОДНИК!A:R,18,FALSE())=1,ИСХОДНИК!$T$2,IF(VLOOKUP(B30,ИСХОДНИК!A:R,18,FALSE())=2,ИСХОДНИК!$T$5,IF(VLOOKUP(B30,ИСХОДНИК!A:R,18,FALSE())=3,ИСХОДНИК!$T$6)))</f>
        <v>◑</v>
      </c>
    </row>
    <row r="32" spans="2:13">
      <c r="B32" s="216" t="s">
        <v>254</v>
      </c>
      <c r="C32" s="152"/>
      <c r="D32" s="152"/>
      <c r="E32" s="152"/>
      <c r="F32" s="152"/>
      <c r="G32" s="152"/>
      <c r="H32" s="152"/>
      <c r="I32" s="152"/>
      <c r="J32" s="152"/>
      <c r="K32" s="152"/>
      <c r="L32" s="155"/>
    </row>
    <row r="33" spans="2:12" ht="40.5">
      <c r="B33" s="280" t="s">
        <v>9</v>
      </c>
      <c r="C33" s="280" t="s">
        <v>10</v>
      </c>
      <c r="D33" s="280" t="s">
        <v>255</v>
      </c>
      <c r="E33" s="280" t="s">
        <v>256</v>
      </c>
      <c r="F33" s="280" t="s">
        <v>257</v>
      </c>
      <c r="G33" s="280" t="s">
        <v>258</v>
      </c>
      <c r="H33" s="280" t="s">
        <v>259</v>
      </c>
      <c r="I33" s="280" t="s">
        <v>17</v>
      </c>
      <c r="J33" s="300" t="s">
        <v>18</v>
      </c>
      <c r="K33" s="300" t="s">
        <v>19</v>
      </c>
      <c r="L33" s="297" t="s">
        <v>20</v>
      </c>
    </row>
    <row r="34" spans="2:12" ht="24.75">
      <c r="B34" s="168" t="s">
        <v>260</v>
      </c>
      <c r="C34" s="129" t="str">
        <f>VLOOKUP(B34,ИСХОДНИК!A:P,5,FALSE())</f>
        <v>BE230AS</v>
      </c>
      <c r="D34" s="131">
        <v>220</v>
      </c>
      <c r="E34" s="131">
        <v>50</v>
      </c>
      <c r="F34" s="131" t="s">
        <v>262</v>
      </c>
      <c r="G34" s="131">
        <v>10</v>
      </c>
      <c r="H34" s="131" t="s">
        <v>263</v>
      </c>
      <c r="I34" s="131" t="str">
        <f>VLOOKUP(B34,ИСХОДНИК!A:P,15,FALSE())</f>
        <v>U6 PL40R</v>
      </c>
      <c r="J34" s="135">
        <f>VLOOKUP(B34,ИСХОДНИК!A:P,13,FALSE())</f>
        <v>35</v>
      </c>
      <c r="K34" s="135">
        <f>VLOOKUP(B34,ИСХОДНИК!A:P,14,FALSE())</f>
        <v>42</v>
      </c>
      <c r="L34" s="327" t="str">
        <f>IF(VLOOKUP(B34,ИСХОДНИК!A:R,18,FALSE())=1,ИСХОДНИК!$T$2,IF(VLOOKUP(B34,ИСХОДНИК!A:R,18,FALSE())=2,ИСХОДНИК!$T$5,IF(VLOOKUP(B30,ИСХОДНИК!A:R,18,FALSE())=3,ИСХОДНИК!$T$6)))</f>
        <v>●</v>
      </c>
    </row>
    <row r="35" spans="2:12" ht="19.5">
      <c r="B35" s="168" t="s">
        <v>926</v>
      </c>
      <c r="C35" s="129" t="str">
        <f>VLOOKUP(B35,ИСХОДНИК!A:P,5,FALSE())</f>
        <v>BN230AS</v>
      </c>
      <c r="D35" s="131">
        <v>220</v>
      </c>
      <c r="E35" s="131">
        <v>50</v>
      </c>
      <c r="F35" s="131" t="s">
        <v>262</v>
      </c>
      <c r="G35" s="131">
        <v>18</v>
      </c>
      <c r="H35" s="131" t="s">
        <v>1002</v>
      </c>
      <c r="I35" s="131" t="str">
        <f>VLOOKUP(B35,ИСХОДНИК!A:P,15,FALSE())</f>
        <v>U6 PL40R</v>
      </c>
      <c r="J35" s="135">
        <f>VLOOKUP(B35,ИСХОДНИК!A:P,13,FALSE())</f>
        <v>59</v>
      </c>
      <c r="K35" s="135">
        <f>VLOOKUP(B35,ИСХОДНИК!A:P,14,FALSE())</f>
        <v>70.8</v>
      </c>
      <c r="L35" s="208" t="str">
        <f>IF(VLOOKUP(B35,ИСХОДНИК!A:R,18,FALSE())=1,ИСХОДНИК!$T$2,IF(VLOOKUP(B35,ИСХОДНИК!A:R,18,FALSE())=2,ИСХОДНИК!$T$5,IF(VLOOKUP(B31,ИСХОДНИК!A:R,18,FALSE())=3,ИСХОДНИК!$T$6)))</f>
        <v>◑</v>
      </c>
    </row>
    <row r="37" spans="2:12" ht="32.25" customHeight="1">
      <c r="B37" s="550" t="s">
        <v>1551</v>
      </c>
      <c r="C37" s="557"/>
      <c r="D37" s="557"/>
      <c r="E37" s="558"/>
      <c r="F37" s="550" t="s">
        <v>1689</v>
      </c>
      <c r="G37" s="557"/>
      <c r="H37" s="558"/>
      <c r="I37" s="550" t="s">
        <v>1553</v>
      </c>
      <c r="J37" s="557"/>
      <c r="K37" s="557"/>
      <c r="L37" s="558"/>
    </row>
    <row r="38" spans="2:12" ht="194.25" customHeight="1">
      <c r="B38" s="258"/>
      <c r="C38" s="213"/>
      <c r="D38" s="213"/>
      <c r="E38" s="214"/>
      <c r="F38" s="228"/>
      <c r="G38" s="213"/>
      <c r="H38" s="214"/>
      <c r="I38" s="213"/>
      <c r="J38" s="213"/>
      <c r="K38" s="213"/>
      <c r="L38" s="214"/>
    </row>
    <row r="39" spans="2:12" ht="40.5">
      <c r="B39" s="300" t="s">
        <v>9</v>
      </c>
      <c r="C39" s="467" t="s">
        <v>353</v>
      </c>
      <c r="D39" s="468"/>
      <c r="E39" s="468"/>
      <c r="F39" s="468"/>
      <c r="G39" s="468"/>
      <c r="H39" s="295" t="s">
        <v>758</v>
      </c>
      <c r="I39" s="300" t="s">
        <v>17</v>
      </c>
      <c r="J39" s="300" t="s">
        <v>18</v>
      </c>
      <c r="K39" s="300" t="s">
        <v>19</v>
      </c>
      <c r="L39" s="320" t="s">
        <v>20</v>
      </c>
    </row>
    <row r="40" spans="2:12" ht="19.5" customHeight="1">
      <c r="B40" s="168" t="s">
        <v>1577</v>
      </c>
      <c r="C40" s="458" t="str">
        <f>VLOOKUP(B40,ИСХОДНИК!A:P,2,FALSE())</f>
        <v>Ревизионный комплект прокладочных уплотнений для клапанов ICLX-R 32-40</v>
      </c>
      <c r="D40" s="459"/>
      <c r="E40" s="459"/>
      <c r="F40" s="459"/>
      <c r="G40" s="459"/>
      <c r="H40" s="131" t="s">
        <v>1682</v>
      </c>
      <c r="I40" s="131" t="str">
        <f>VLOOKUP(B40,ИСХОДНИК!A:P,15,FALSE())</f>
        <v>U6 PL40R</v>
      </c>
      <c r="J40" s="135">
        <f>VLOOKUP(B40,ИСХОДНИК!A:P,13,FALSE())</f>
        <v>75</v>
      </c>
      <c r="K40" s="135">
        <f>VLOOKUP(B40,ИСХОДНИК!A:P,14,FALSE())</f>
        <v>90</v>
      </c>
      <c r="L40" s="327" t="str">
        <f>IF(VLOOKUP(B40,ИСХОДНИК!A:R,18,FALSE())=1,ИСХОДНИК!$T$2,IF(VLOOKUP(B40,ИСХОДНИК!A:R,18,FALSE())=2,ИСХОДНИК!$T$5,IF(VLOOKUP(B40,ИСХОДНИК!A:R,18,FALSE())=3,ИСХОДНИК!$T$6)))</f>
        <v>○</v>
      </c>
    </row>
    <row r="41" spans="2:12" ht="19.5" customHeight="1">
      <c r="B41" s="168" t="s">
        <v>1578</v>
      </c>
      <c r="C41" s="458" t="str">
        <f>VLOOKUP(B41,ИСХОДНИК!A:P,2,FALSE())</f>
        <v>Ревизионный комплект прокладочных уплотнений для клапанов ICLX-R 50</v>
      </c>
      <c r="D41" s="459"/>
      <c r="E41" s="459"/>
      <c r="F41" s="459"/>
      <c r="G41" s="459"/>
      <c r="H41" s="131" t="s">
        <v>1682</v>
      </c>
      <c r="I41" s="131" t="str">
        <f>VLOOKUP(B41,ИСХОДНИК!A:P,15,FALSE())</f>
        <v>U6 PL40R</v>
      </c>
      <c r="J41" s="135">
        <f>VLOOKUP(B41,ИСХОДНИК!A:P,13,FALSE())</f>
        <v>89</v>
      </c>
      <c r="K41" s="135">
        <f>VLOOKUP(B41,ИСХОДНИК!A:P,14,FALSE())</f>
        <v>106.8</v>
      </c>
      <c r="L41" s="327" t="str">
        <f>IF(VLOOKUP(B41,ИСХОДНИК!A:R,18,FALSE())=1,ИСХОДНИК!$T$2,IF(VLOOKUP(B41,ИСХОДНИК!A:R,18,FALSE())=2,ИСХОДНИК!$T$5,IF(VLOOKUP(B41,ИСХОДНИК!A:R,18,FALSE())=3,ИСХОДНИК!$T$6)))</f>
        <v>○</v>
      </c>
    </row>
    <row r="42" spans="2:12" ht="19.5" customHeight="1">
      <c r="B42" s="168" t="s">
        <v>1579</v>
      </c>
      <c r="C42" s="458" t="str">
        <f>VLOOKUP(B42,ИСХОДНИК!A:P,2,FALSE())</f>
        <v>Ревизионный комплект прокладочных уплотнений для клапанов ICLX-R 65-80</v>
      </c>
      <c r="D42" s="459"/>
      <c r="E42" s="459"/>
      <c r="F42" s="459"/>
      <c r="G42" s="459"/>
      <c r="H42" s="131" t="s">
        <v>1682</v>
      </c>
      <c r="I42" s="131" t="str">
        <f>VLOOKUP(B42,ИСХОДНИК!A:P,15,FALSE())</f>
        <v>U6 PL40R</v>
      </c>
      <c r="J42" s="135">
        <f>VLOOKUP(B42,ИСХОДНИК!A:P,13,FALSE())</f>
        <v>109</v>
      </c>
      <c r="K42" s="135">
        <f>VLOOKUP(B42,ИСХОДНИК!A:P,14,FALSE())</f>
        <v>130.79999999999998</v>
      </c>
      <c r="L42" s="208" t="str">
        <f>IF(VLOOKUP(B42,ИСХОДНИК!A:R,18,FALSE())=1,ИСХОДНИК!$T$2,IF(VLOOKUP(B42,ИСХОДНИК!A:R,18,FALSE())=2,ИСХОДНИК!$T$5,IF(VLOOKUP(B42,ИСХОДНИК!A:R,18,FALSE())=3,ИСХОДНИК!$T$6)))</f>
        <v>◑</v>
      </c>
    </row>
    <row r="43" spans="2:12" ht="19.5" customHeight="1">
      <c r="B43" s="168" t="s">
        <v>1580</v>
      </c>
      <c r="C43" s="458" t="str">
        <f>VLOOKUP(B43,ИСХОДНИК!A:P,2,FALSE())</f>
        <v>Ревизионный комплект прокладочных уплотнений для клапанов ICLX-R 100</v>
      </c>
      <c r="D43" s="459"/>
      <c r="E43" s="459"/>
      <c r="F43" s="459"/>
      <c r="G43" s="459"/>
      <c r="H43" s="131" t="s">
        <v>1682</v>
      </c>
      <c r="I43" s="131" t="str">
        <f>VLOOKUP(B43,ИСХОДНИК!A:P,15,FALSE())</f>
        <v>U6 PL40R</v>
      </c>
      <c r="J43" s="135">
        <f>VLOOKUP(B43,ИСХОДНИК!A:P,13,FALSE())</f>
        <v>189</v>
      </c>
      <c r="K43" s="135">
        <f>VLOOKUP(B43,ИСХОДНИК!A:P,14,FALSE())</f>
        <v>226.79999999999998</v>
      </c>
      <c r="L43" s="208" t="str">
        <f>IF(VLOOKUP(B43,ИСХОДНИК!A:R,18,FALSE())=1,ИСХОДНИК!$T$2,IF(VLOOKUP(B43,ИСХОДНИК!A:R,18,FALSE())=2,ИСХОДНИК!$T$5,IF(VLOOKUP(B43,ИСХОДНИК!A:R,18,FALSE())=3,ИСХОДНИК!$T$6)))</f>
        <v>◑</v>
      </c>
    </row>
    <row r="44" spans="2:12" ht="19.5" customHeight="1">
      <c r="B44" s="168" t="s">
        <v>1581</v>
      </c>
      <c r="C44" s="458" t="str">
        <f>VLOOKUP(B44,ИСХОДНИК!A:P,2,FALSE())</f>
        <v>Ревизионный комплект прокладочных уплотнений для клапанов ICLX-R 125</v>
      </c>
      <c r="D44" s="459"/>
      <c r="E44" s="459"/>
      <c r="F44" s="459"/>
      <c r="G44" s="460"/>
      <c r="H44" s="131" t="s">
        <v>1682</v>
      </c>
      <c r="I44" s="131" t="str">
        <f>VLOOKUP(B44,ИСХОДНИК!A:P,15,FALSE())</f>
        <v>U6 PL40R</v>
      </c>
      <c r="J44" s="135">
        <f>VLOOKUP(B44,ИСХОДНИК!A:P,13,FALSE())</f>
        <v>210</v>
      </c>
      <c r="K44" s="135">
        <f>VLOOKUP(B44,ИСХОДНИК!A:P,14,FALSE())</f>
        <v>252</v>
      </c>
      <c r="L44" s="208" t="str">
        <f>IF(VLOOKUP(B44,ИСХОДНИК!A:R,18,FALSE())=1,ИСХОДНИК!$T$2,IF(VLOOKUP(B44,ИСХОДНИК!A:R,18,FALSE())=2,ИСХОДНИК!$T$5,IF(VLOOKUP(B44,ИСХОДНИК!A:R,18,FALSE())=3,ИСХОДНИК!$T$6)))</f>
        <v>◑</v>
      </c>
    </row>
    <row r="45" spans="2:12" ht="19.5" customHeight="1">
      <c r="B45" s="168" t="s">
        <v>1582</v>
      </c>
      <c r="C45" s="458" t="str">
        <f>VLOOKUP(B45,ИСХОДНИК!A:P,2,FALSE())</f>
        <v>Ревизионный комплект прокладочных уплотнений для клапанов ICLX-R 150</v>
      </c>
      <c r="D45" s="459"/>
      <c r="E45" s="459"/>
      <c r="F45" s="459"/>
      <c r="G45" s="460"/>
      <c r="H45" s="131" t="s">
        <v>1682</v>
      </c>
      <c r="I45" s="131" t="str">
        <f>VLOOKUP(B45,ИСХОДНИК!A:P,15,FALSE())</f>
        <v>U6 PL40R</v>
      </c>
      <c r="J45" s="135">
        <f>VLOOKUP(B45,ИСХОДНИК!A:P,13,FALSE())</f>
        <v>250</v>
      </c>
      <c r="K45" s="135">
        <f>VLOOKUP(B45,ИСХОДНИК!A:P,14,FALSE())</f>
        <v>300</v>
      </c>
      <c r="L45" s="208" t="str">
        <f>IF(VLOOKUP(B45,ИСХОДНИК!A:R,18,FALSE())=1,ИСХОДНИК!$T$2,IF(VLOOKUP(B45,ИСХОДНИК!A:R,18,FALSE())=2,ИСХОДНИК!$T$5,IF(VLOOKUP(B45,ИСХОДНИК!A:R,18,FALSE())=3,ИСХОДНИК!$T$6)))</f>
        <v>◑</v>
      </c>
    </row>
    <row r="46" spans="2:12" ht="19.5">
      <c r="I46" s="131"/>
      <c r="J46" s="135"/>
      <c r="K46" s="135"/>
      <c r="L46" s="208"/>
    </row>
    <row r="47" spans="2:12" ht="24.75">
      <c r="B47" s="128" t="s">
        <v>1583</v>
      </c>
      <c r="C47" s="458" t="str">
        <f>VLOOKUP(B47,ИСХОДНИК!A:P,2,FALSE())</f>
        <v xml:space="preserve">Функциональный модуль для клапана ICLX-R 32-40 </v>
      </c>
      <c r="D47" s="459"/>
      <c r="E47" s="459"/>
      <c r="F47" s="459"/>
      <c r="G47" s="460"/>
      <c r="H47" s="131" t="s">
        <v>1683</v>
      </c>
      <c r="I47" s="131" t="str">
        <f>VLOOKUP(B47,ИСХОДНИК!A:P,15,FALSE())</f>
        <v>U6 PL40R</v>
      </c>
      <c r="J47" s="135">
        <f>VLOOKUP(B47,ИСХОДНИК!A:P,13,FALSE())</f>
        <v>1100</v>
      </c>
      <c r="K47" s="135">
        <f>VLOOKUP(B47,ИСХОДНИК!A:P,14,FALSE())</f>
        <v>1320</v>
      </c>
      <c r="L47" s="327" t="str">
        <f>IF(VLOOKUP(B47,ИСХОДНИК!A:R,18,FALSE())=1,ИСХОДНИК!$T$2,IF(VLOOKUP(B47,ИСХОДНИК!A:R,18,FALSE())=2,ИСХОДНИК!$T$5,IF(VLOOKUP(B47,ИСХОДНИК!A:R,18,FALSE())=3,ИСХОДНИК!$T$6)))</f>
        <v>○</v>
      </c>
    </row>
    <row r="48" spans="2:12" ht="24.75">
      <c r="B48" s="128" t="s">
        <v>1584</v>
      </c>
      <c r="C48" s="458" t="str">
        <f>VLOOKUP(B48,ИСХОДНИК!A:P,2,FALSE())</f>
        <v xml:space="preserve">Функциональный модуль для клапана ICLX-R 50 </v>
      </c>
      <c r="D48" s="459"/>
      <c r="E48" s="459"/>
      <c r="F48" s="459"/>
      <c r="G48" s="460"/>
      <c r="H48" s="131" t="s">
        <v>1683</v>
      </c>
      <c r="I48" s="131" t="str">
        <f>VLOOKUP(B48,ИСХОДНИК!A:P,15,FALSE())</f>
        <v>U6 PL40R</v>
      </c>
      <c r="J48" s="135">
        <f>VLOOKUP(B48,ИСХОДНИК!A:P,13,FALSE())</f>
        <v>1200</v>
      </c>
      <c r="K48" s="135">
        <f>VLOOKUP(B48,ИСХОДНИК!A:P,14,FALSE())</f>
        <v>1440</v>
      </c>
      <c r="L48" s="327" t="str">
        <f>IF(VLOOKUP(B48,ИСХОДНИК!A:R,18,FALSE())=1,ИСХОДНИК!$T$2,IF(VLOOKUP(B48,ИСХОДНИК!A:R,18,FALSE())=2,ИСХОДНИК!$T$5,IF(VLOOKUP(B48,ИСХОДНИК!A:R,18,FALSE())=3,ИСХОДНИК!$T$6)))</f>
        <v>○</v>
      </c>
    </row>
    <row r="49" spans="2:12" ht="24.75">
      <c r="B49" s="128" t="s">
        <v>1585</v>
      </c>
      <c r="C49" s="458" t="str">
        <f>VLOOKUP(B49,ИСХОДНИК!A:P,2,FALSE())</f>
        <v xml:space="preserve">Функциональный модуль для клапана ICLX-R 65-80 </v>
      </c>
      <c r="D49" s="459"/>
      <c r="E49" s="459"/>
      <c r="F49" s="459"/>
      <c r="G49" s="460"/>
      <c r="H49" s="131" t="s">
        <v>1684</v>
      </c>
      <c r="I49" s="131" t="str">
        <f>VLOOKUP(B49,ИСХОДНИК!A:P,15,FALSE())</f>
        <v>U6 PL40R</v>
      </c>
      <c r="J49" s="135">
        <f>VLOOKUP(B49,ИСХОДНИК!A:P,13,FALSE())</f>
        <v>1900</v>
      </c>
      <c r="K49" s="135">
        <f>VLOOKUP(B49,ИСХОДНИК!A:P,14,FALSE())</f>
        <v>2280</v>
      </c>
      <c r="L49" s="327" t="str">
        <f>IF(VLOOKUP(B49,ИСХОДНИК!A:R,18,FALSE())=1,ИСХОДНИК!$T$2,IF(VLOOKUP(B49,ИСХОДНИК!A:R,18,FALSE())=2,ИСХОДНИК!$T$5,IF(VLOOKUP(B49,ИСХОДНИК!A:R,18,FALSE())=3,ИСХОДНИК!$T$6)))</f>
        <v>○</v>
      </c>
    </row>
    <row r="50" spans="2:12" ht="24.75">
      <c r="B50" s="128" t="s">
        <v>1586</v>
      </c>
      <c r="C50" s="458" t="str">
        <f>VLOOKUP(B50,ИСХОДНИК!A:P,2,FALSE())</f>
        <v xml:space="preserve">Функциональный модуль для клапана ICLX-R 100 </v>
      </c>
      <c r="D50" s="459"/>
      <c r="E50" s="459"/>
      <c r="F50" s="459"/>
      <c r="G50" s="460"/>
      <c r="H50" s="131" t="s">
        <v>1684</v>
      </c>
      <c r="I50" s="131" t="str">
        <f>VLOOKUP(B50,ИСХОДНИК!A:P,15,FALSE())</f>
        <v>U6 PL40R</v>
      </c>
      <c r="J50" s="135">
        <f>VLOOKUP(B50,ИСХОДНИК!A:P,13,FALSE())</f>
        <v>2800</v>
      </c>
      <c r="K50" s="135">
        <f>VLOOKUP(B50,ИСХОДНИК!A:P,14,FALSE())</f>
        <v>3360</v>
      </c>
      <c r="L50" s="327" t="str">
        <f>IF(VLOOKUP(B50,ИСХОДНИК!A:R,18,FALSE())=1,ИСХОДНИК!$T$2,IF(VLOOKUP(B50,ИСХОДНИК!A:R,18,FALSE())=2,ИСХОДНИК!$T$5,IF(VLOOKUP(B50,ИСХОДНИК!A:R,18,FALSE())=3,ИСХОДНИК!$T$6)))</f>
        <v>○</v>
      </c>
    </row>
    <row r="51" spans="2:12" ht="24.75">
      <c r="B51" s="128" t="s">
        <v>1587</v>
      </c>
      <c r="C51" s="458" t="str">
        <f>VLOOKUP(B51,ИСХОДНИК!A:P,2,FALSE())</f>
        <v xml:space="preserve">Функциональный модуль для клапана ICLX-R 125 </v>
      </c>
      <c r="D51" s="459"/>
      <c r="E51" s="459"/>
      <c r="F51" s="459"/>
      <c r="G51" s="460"/>
      <c r="H51" s="131" t="s">
        <v>1684</v>
      </c>
      <c r="I51" s="131" t="str">
        <f>VLOOKUP(B51,ИСХОДНИК!A:P,15,FALSE())</f>
        <v>U6 PL40R</v>
      </c>
      <c r="J51" s="135">
        <f>VLOOKUP(B51,ИСХОДНИК!A:P,13,FALSE())</f>
        <v>4990</v>
      </c>
      <c r="K51" s="135">
        <f>VLOOKUP(B51,ИСХОДНИК!A:P,14,FALSE())</f>
        <v>5988</v>
      </c>
      <c r="L51" s="327" t="str">
        <f>IF(VLOOKUP(B51,ИСХОДНИК!A:R,18,FALSE())=1,ИСХОДНИК!$T$2,IF(VLOOKUP(B51,ИСХОДНИК!A:R,18,FALSE())=2,ИСХОДНИК!$T$5,IF(VLOOKUP(B51,ИСХОДНИК!A:R,18,FALSE())=3,ИСХОДНИК!$T$6)))</f>
        <v>○</v>
      </c>
    </row>
    <row r="52" spans="2:12" ht="24.75">
      <c r="B52" s="128" t="s">
        <v>1588</v>
      </c>
      <c r="C52" s="458" t="str">
        <f>VLOOKUP(B52,ИСХОДНИК!A:P,2,FALSE())</f>
        <v>Функциональный модуль для клапана ICLX-R 150</v>
      </c>
      <c r="D52" s="459"/>
      <c r="E52" s="459"/>
      <c r="F52" s="459"/>
      <c r="G52" s="460"/>
      <c r="H52" s="131" t="s">
        <v>1684</v>
      </c>
      <c r="I52" s="131" t="str">
        <f>VLOOKUP(B52,ИСХОДНИК!A:P,15,FALSE())</f>
        <v>U6 PL40R</v>
      </c>
      <c r="J52" s="135">
        <f>VLOOKUP(B52,ИСХОДНИК!A:P,13,FALSE())</f>
        <v>5990</v>
      </c>
      <c r="K52" s="135">
        <f>VLOOKUP(B52,ИСХОДНИК!A:P,14,FALSE())</f>
        <v>7188</v>
      </c>
      <c r="L52" s="327" t="str">
        <f>IF(VLOOKUP(B52,ИСХОДНИК!A:R,18,FALSE())=1,ИСХОДНИК!$T$2,IF(VLOOKUP(B52,ИСХОДНИК!A:R,18,FALSE())=2,ИСХОДНИК!$T$5,IF(VLOOKUP(B52,ИСХОДНИК!A:R,18,FALSE())=3,ИСХОДНИК!$T$6)))</f>
        <v>○</v>
      </c>
    </row>
    <row r="53" spans="2:12" ht="18" customHeight="1">
      <c r="I53" s="131"/>
      <c r="J53" s="135"/>
      <c r="K53" s="135"/>
      <c r="L53" s="208"/>
    </row>
    <row r="54" spans="2:12" ht="15.75" customHeight="1">
      <c r="B54" s="128" t="s">
        <v>975</v>
      </c>
      <c r="C54" s="231" t="str">
        <f>VLOOKUP(B54,ИСХОДНИК!A:P,2,FALSE())</f>
        <v>Сальник DN 20-65  с комплектом уплотнений. Для клапанов ICS-R, ICLX-R, PM, PMLX</v>
      </c>
      <c r="D54" s="231"/>
      <c r="E54" s="231"/>
      <c r="F54" s="231"/>
      <c r="G54" s="231"/>
      <c r="H54" s="131" t="s">
        <v>1685</v>
      </c>
      <c r="I54" s="131" t="str">
        <f>VLOOKUP(B54,ИСХОДНИК!A:P,15,FALSE())</f>
        <v>U6 PL40R</v>
      </c>
      <c r="J54" s="135">
        <f>VLOOKUP(B54,ИСХОДНИК!A:P,13,FALSE())</f>
        <v>45</v>
      </c>
      <c r="K54" s="135">
        <f>VLOOKUP(B54,ИСХОДНИК!A:P,14,FALSE())</f>
        <v>54</v>
      </c>
      <c r="L54" s="208" t="str">
        <f>IF(VLOOKUP(B54,ИСХОДНИК!A:R,18,FALSE())=1,ИСХОДНИК!$T$2,IF(VLOOKUP(B54,ИСХОДНИК!A:R,18,FALSE())=2,ИСХОДНИК!$T$5,IF(VLOOKUP(B54,ИСХОДНИК!A:R,18,FALSE())=3,ИСХОДНИК!$T$6)))</f>
        <v>◑</v>
      </c>
    </row>
    <row r="55" spans="2:12" ht="17.25" customHeight="1">
      <c r="B55" s="128" t="s">
        <v>976</v>
      </c>
      <c r="C55" s="231" t="str">
        <f>VLOOKUP(B55,ИСХОДНИК!A:P,2,FALSE())</f>
        <v>Сальник DN 80-100  с комплектом уплотнений. Для клапанов ICS-R, ICLX-R, PM, PMLX</v>
      </c>
      <c r="D55" s="231"/>
      <c r="E55" s="231"/>
      <c r="F55" s="231"/>
      <c r="G55" s="231"/>
      <c r="H55" s="131" t="s">
        <v>1685</v>
      </c>
      <c r="I55" s="131" t="str">
        <f>VLOOKUP(B55,ИСХОДНИК!A:P,15,FALSE())</f>
        <v>U6 PL40R</v>
      </c>
      <c r="J55" s="135">
        <f>VLOOKUP(B55,ИСХОДНИК!A:P,13,FALSE())</f>
        <v>60</v>
      </c>
      <c r="K55" s="135">
        <f>VLOOKUP(B55,ИСХОДНИК!A:P,14,FALSE())</f>
        <v>72</v>
      </c>
      <c r="L55" s="208" t="str">
        <f>IF(VLOOKUP(B55,ИСХОДНИК!A:R,18,FALSE())=1,ИСХОДНИК!$T$2,IF(VLOOKUP(B55,ИСХОДНИК!A:R,18,FALSE())=2,ИСХОДНИК!$T$5,IF(VLOOKUP(B55,ИСХОДНИК!A:R,18,FALSE())=3,ИСХОДНИК!$T$6)))</f>
        <v>◑</v>
      </c>
    </row>
    <row r="56" spans="2:12" ht="17.25" customHeight="1"/>
  </sheetData>
  <autoFilter ref="B11:L11" xr:uid="{B3C0198E-9837-4C8F-8BC8-532CAA2248A4}"/>
  <mergeCells count="26">
    <mergeCell ref="I37:L37"/>
    <mergeCell ref="C39:G39"/>
    <mergeCell ref="C40:G40"/>
    <mergeCell ref="C41:G41"/>
    <mergeCell ref="C42:G42"/>
    <mergeCell ref="B23:F23"/>
    <mergeCell ref="B3:G3"/>
    <mergeCell ref="B21:F21"/>
    <mergeCell ref="B22:F22"/>
    <mergeCell ref="B24:F24"/>
    <mergeCell ref="I10:L10"/>
    <mergeCell ref="C49:G49"/>
    <mergeCell ref="C50:G50"/>
    <mergeCell ref="C51:G51"/>
    <mergeCell ref="C52:G52"/>
    <mergeCell ref="C43:G43"/>
    <mergeCell ref="C44:G44"/>
    <mergeCell ref="C45:G45"/>
    <mergeCell ref="C47:G47"/>
    <mergeCell ref="C48:G48"/>
    <mergeCell ref="D28:E28"/>
    <mergeCell ref="D29:E29"/>
    <mergeCell ref="D30:E30"/>
    <mergeCell ref="B37:E37"/>
    <mergeCell ref="F37:H37"/>
    <mergeCell ref="B25:F25"/>
  </mergeCells>
  <phoneticPr fontId="11" type="noConversion"/>
  <pageMargins left="0.75" right="0.75" top="1" bottom="1" header="0.511811023622047" footer="0.5"/>
  <pageSetup paperSize="9" orientation="portrait" horizontalDpi="300" verticalDpi="300" r:id="rId1"/>
  <headerFooter>
    <oddFooter>&amp;C&amp;1#&amp;"Calibri,Обычный"&amp;10&amp;K000000Classified as Business</odd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8"/>
  <dimension ref="A1:P26"/>
  <sheetViews>
    <sheetView showGridLines="0" zoomScale="140" zoomScaleNormal="140" workbookViewId="0">
      <selection activeCell="B12" sqref="B12"/>
    </sheetView>
  </sheetViews>
  <sheetFormatPr defaultColWidth="9.28515625" defaultRowHeight="12.75"/>
  <cols>
    <col min="1" max="1" width="2.28515625" customWidth="1"/>
    <col min="2" max="2" width="15.5703125" style="1" customWidth="1"/>
    <col min="3" max="3" width="14.42578125" customWidth="1"/>
    <col min="4" max="4" width="25.7109375" bestFit="1" customWidth="1"/>
    <col min="5" max="5" width="9.28515625" customWidth="1"/>
    <col min="6" max="6" width="20.42578125" customWidth="1"/>
    <col min="7" max="7" width="11.140625" customWidth="1"/>
    <col min="8" max="8" width="17.42578125" customWidth="1"/>
    <col min="9" max="9" width="21.42578125" bestFit="1" customWidth="1"/>
    <col min="10" max="10" width="11.7109375" customWidth="1"/>
    <col min="11" max="11" width="11.28515625" customWidth="1"/>
    <col min="12" max="12" width="4" customWidth="1"/>
  </cols>
  <sheetData>
    <row r="1" spans="1:16" ht="11.25" customHeight="1"/>
    <row r="2" spans="1:16" ht="41.25" customHeight="1">
      <c r="B2" s="317" t="s">
        <v>264</v>
      </c>
      <c r="C2" s="318"/>
      <c r="D2" s="318"/>
      <c r="E2" s="318"/>
      <c r="F2" s="318"/>
      <c r="G2" s="318"/>
      <c r="H2" s="318"/>
      <c r="I2" s="318"/>
      <c r="J2" s="318"/>
      <c r="K2" s="318"/>
      <c r="L2" s="319"/>
    </row>
    <row r="3" spans="1:16" ht="51.75" customHeight="1">
      <c r="B3" s="560" t="s">
        <v>265</v>
      </c>
      <c r="C3" s="560"/>
      <c r="D3" s="560"/>
      <c r="E3" s="560"/>
      <c r="F3" s="560"/>
      <c r="G3" s="560"/>
      <c r="H3" s="13"/>
      <c r="I3" s="13"/>
      <c r="J3" s="13"/>
      <c r="K3" s="13"/>
      <c r="L3" s="2"/>
    </row>
    <row r="4" spans="1:16" ht="10.5" customHeight="1">
      <c r="B4" s="3" t="s">
        <v>2</v>
      </c>
      <c r="C4" s="4" t="s">
        <v>3</v>
      </c>
      <c r="D4" s="5"/>
      <c r="E4" s="6"/>
      <c r="F4" s="6"/>
      <c r="G4" s="17"/>
      <c r="H4" s="13"/>
      <c r="I4" s="13"/>
      <c r="J4" s="13"/>
      <c r="K4" s="13"/>
      <c r="L4" s="2"/>
    </row>
    <row r="5" spans="1:16" ht="10.5" customHeight="1">
      <c r="B5" s="70" t="s">
        <v>4</v>
      </c>
      <c r="C5" s="4" t="s">
        <v>5</v>
      </c>
      <c r="D5" s="5"/>
      <c r="E5" s="6"/>
      <c r="F5" s="6"/>
      <c r="G5" s="17"/>
      <c r="H5" s="13"/>
      <c r="I5" s="13"/>
      <c r="J5" s="13"/>
      <c r="K5" s="13"/>
      <c r="L5" s="2"/>
    </row>
    <row r="6" spans="1:16" ht="11.25" customHeight="1">
      <c r="B6" s="8" t="s">
        <v>6</v>
      </c>
      <c r="C6" s="4" t="s">
        <v>7</v>
      </c>
      <c r="D6" s="5"/>
      <c r="E6" s="6"/>
      <c r="F6" s="6"/>
      <c r="G6" s="17"/>
      <c r="H6" s="13"/>
      <c r="I6" s="13"/>
      <c r="J6" s="13"/>
      <c r="K6" s="13"/>
      <c r="L6" s="2"/>
    </row>
    <row r="7" spans="1:16" ht="11.25" customHeight="1">
      <c r="B7" s="8"/>
      <c r="C7" s="4"/>
      <c r="D7" s="5"/>
      <c r="E7" s="6"/>
      <c r="F7" s="6"/>
      <c r="G7" s="17"/>
      <c r="H7" s="13"/>
      <c r="I7" s="13"/>
      <c r="J7" s="13"/>
      <c r="K7" s="13"/>
      <c r="L7" s="2"/>
    </row>
    <row r="8" spans="1:16" ht="15" customHeight="1">
      <c r="B8" s="73"/>
      <c r="C8" s="9"/>
      <c r="D8" s="9"/>
      <c r="E8" s="7"/>
      <c r="F8" s="7"/>
      <c r="G8" s="17"/>
      <c r="H8" s="13"/>
      <c r="I8" s="13"/>
      <c r="J8" s="13"/>
      <c r="K8" s="13"/>
      <c r="L8" s="2"/>
    </row>
    <row r="9" spans="1:16" ht="15" customHeight="1">
      <c r="A9" s="26"/>
      <c r="B9" s="71"/>
      <c r="C9" s="30"/>
      <c r="D9" s="30"/>
      <c r="E9" s="72"/>
      <c r="F9" s="72"/>
      <c r="G9" s="17"/>
      <c r="H9" s="13"/>
      <c r="I9" s="13"/>
      <c r="J9" s="13"/>
      <c r="K9" s="13"/>
      <c r="L9" s="2"/>
    </row>
    <row r="10" spans="1:16" ht="15" customHeight="1">
      <c r="B10" s="20"/>
      <c r="C10" s="21"/>
      <c r="D10" s="21"/>
      <c r="E10" s="21"/>
      <c r="F10" s="21"/>
      <c r="G10" s="21"/>
      <c r="H10" s="21"/>
      <c r="I10" s="545" t="s">
        <v>1714</v>
      </c>
      <c r="J10" s="545"/>
      <c r="K10" s="545"/>
      <c r="L10" s="546"/>
    </row>
    <row r="11" spans="1:16" ht="40.5">
      <c r="B11" s="329" t="s">
        <v>9</v>
      </c>
      <c r="C11" s="329" t="s">
        <v>10</v>
      </c>
      <c r="D11" s="329" t="s">
        <v>12</v>
      </c>
      <c r="E11" s="329" t="s">
        <v>13</v>
      </c>
      <c r="F11" s="329" t="s">
        <v>14</v>
      </c>
      <c r="G11" s="329" t="s">
        <v>15</v>
      </c>
      <c r="H11" s="329" t="s">
        <v>313</v>
      </c>
      <c r="I11" s="295" t="s">
        <v>17</v>
      </c>
      <c r="J11" s="300" t="s">
        <v>18</v>
      </c>
      <c r="K11" s="300" t="s">
        <v>19</v>
      </c>
      <c r="L11" s="297" t="s">
        <v>20</v>
      </c>
      <c r="P11" s="22"/>
    </row>
    <row r="12" spans="1:16" ht="27" customHeight="1">
      <c r="B12" s="168" t="s">
        <v>266</v>
      </c>
      <c r="C12" s="159" t="str">
        <f>VLOOKUP(B12,ИСХОДНИК!A:P,5,FALSE())</f>
        <v>PMLX 32</v>
      </c>
      <c r="D12" s="130" t="str">
        <f>VLOOKUP(B12,ИСХОДНИК!A:P,11,FALSE())</f>
        <v>Фланец. Ответные фланцы под сварку DIN</v>
      </c>
      <c r="E12" s="161">
        <f>VLOOKUP(B12,ИСХОДНИК!A:P,7,FALSE())</f>
        <v>32</v>
      </c>
      <c r="F12" s="132" t="str">
        <f>VLOOKUP(B12,ИСХОДНИК!A:P,10,FALSE())</f>
        <v>R717 и фреоны</v>
      </c>
      <c r="G12" s="132" t="str">
        <f>VLOOKUP(B12,ИСХОДНИК!A:P,8,FALSE())</f>
        <v>28 / 30</v>
      </c>
      <c r="H12" s="133" t="str">
        <f>VLOOKUP(B12,ИСХОДНИК!A:P,9,FALSE())</f>
        <v xml:space="preserve"> -45…120</v>
      </c>
      <c r="I12" s="161" t="str">
        <f>VLOOKUP(B12,ИСХОДНИК!A:P,15,FALSE())</f>
        <v>PR PL40R-Project</v>
      </c>
      <c r="J12" s="135">
        <f>VLOOKUP(B12,ИСХОДНИК!A:P,13,FALSE())</f>
        <v>1550</v>
      </c>
      <c r="K12" s="135">
        <f>VLOOKUP(B12,ИСХОДНИК!A:P,14,FALSE())</f>
        <v>1860</v>
      </c>
      <c r="L12" s="328" t="str">
        <f>IF(VLOOKUP(B12,ИСХОДНИК!A:R,18,FALSE())=1,ИСХОДНИК!$T$2,IF(VLOOKUP(B12,ИСХОДНИК!A:R,18,FALSE())=2,ИСХОДНИК!$T$5,IF(VLOOKUP(B12,ИСХОДНИК!A:R,18,FALSE())=3,ИСХОДНИК!$T$6)))</f>
        <v>○</v>
      </c>
    </row>
    <row r="13" spans="1:16" ht="27" customHeight="1">
      <c r="B13" s="128" t="s">
        <v>267</v>
      </c>
      <c r="C13" s="159" t="str">
        <f>VLOOKUP(B13,ИСХОДНИК!A:P,5,FALSE())</f>
        <v>PMLX 40</v>
      </c>
      <c r="D13" s="130" t="str">
        <f>VLOOKUP(B13,ИСХОДНИК!A:P,11,FALSE())</f>
        <v>Фланец. Ответные фланцы под сварку DIN</v>
      </c>
      <c r="E13" s="161">
        <f>VLOOKUP(B13,ИСХОДНИК!A:P,7,FALSE())</f>
        <v>40</v>
      </c>
      <c r="F13" s="132" t="str">
        <f>VLOOKUP(B13,ИСХОДНИК!A:P,10,FALSE())</f>
        <v>R717 и фреоны</v>
      </c>
      <c r="G13" s="132" t="str">
        <f>VLOOKUP(B13,ИСХОДНИК!A:P,8,FALSE())</f>
        <v>28 / 30</v>
      </c>
      <c r="H13" s="133" t="str">
        <f>VLOOKUP(B13,ИСХОДНИК!A:P,9,FALSE())</f>
        <v xml:space="preserve"> -45…120</v>
      </c>
      <c r="I13" s="161" t="str">
        <f>VLOOKUP(B13,ИСХОДНИК!A:P,15,FALSE())</f>
        <v>PR PL40R-Project</v>
      </c>
      <c r="J13" s="135">
        <f>VLOOKUP(B13,ИСХОДНИК!A:P,13,FALSE())</f>
        <v>1600</v>
      </c>
      <c r="K13" s="135">
        <f>VLOOKUP(B13,ИСХОДНИК!A:P,14,FALSE())</f>
        <v>1920</v>
      </c>
      <c r="L13" s="328" t="str">
        <f>IF(VLOOKUP(B13,ИСХОДНИК!A:R,18,FALSE())=1,ИСХОДНИК!$T$2,IF(VLOOKUP(B13,ИСХОДНИК!A:R,18,FALSE())=2,ИСХОДНИК!$T$5,IF(VLOOKUP(B13,ИСХОДНИК!A:R,18,FALSE())=3,ИСХОДНИК!$T$6)))</f>
        <v>○</v>
      </c>
    </row>
    <row r="14" spans="1:16" ht="27" customHeight="1">
      <c r="B14" s="128" t="s">
        <v>268</v>
      </c>
      <c r="C14" s="159" t="str">
        <f>VLOOKUP(B14,ИСХОДНИК!A:P,5,FALSE())</f>
        <v>PMLX 50</v>
      </c>
      <c r="D14" s="130" t="str">
        <f>VLOOKUP(B14,ИСХОДНИК!A:P,11,FALSE())</f>
        <v>Фланец. Ответные фланцы под сварку DIN</v>
      </c>
      <c r="E14" s="161">
        <f>VLOOKUP(B14,ИСХОДНИК!A:P,7,FALSE())</f>
        <v>50</v>
      </c>
      <c r="F14" s="132" t="str">
        <f>VLOOKUP(B14,ИСХОДНИК!A:P,10,FALSE())</f>
        <v>R717 и фреоны</v>
      </c>
      <c r="G14" s="132" t="str">
        <f>VLOOKUP(B14,ИСХОДНИК!A:P,8,FALSE())</f>
        <v>28 / 30</v>
      </c>
      <c r="H14" s="133" t="str">
        <f>VLOOKUP(B14,ИСХОДНИК!A:P,9,FALSE())</f>
        <v xml:space="preserve"> -45…120</v>
      </c>
      <c r="I14" s="161" t="str">
        <f>VLOOKUP(B14,ИСХОДНИК!A:P,15,FALSE())</f>
        <v>PR PL40R-Project</v>
      </c>
      <c r="J14" s="135">
        <f>VLOOKUP(B14,ИСХОДНИК!A:P,13,FALSE())</f>
        <v>1700</v>
      </c>
      <c r="K14" s="135">
        <f>VLOOKUP(B14,ИСХОДНИК!A:P,14,FALSE())</f>
        <v>2040</v>
      </c>
      <c r="L14" s="328" t="str">
        <f>IF(VLOOKUP(B14,ИСХОДНИК!A:R,18,FALSE())=1,ИСХОДНИК!$T$2,IF(VLOOKUP(B14,ИСХОДНИК!A:R,18,FALSE())=2,ИСХОДНИК!$T$5,IF(VLOOKUP(B14,ИСХОДНИК!A:R,18,FALSE())=3,ИСХОДНИК!$T$6)))</f>
        <v>○</v>
      </c>
    </row>
    <row r="15" spans="1:16" ht="27" customHeight="1">
      <c r="B15" s="128" t="s">
        <v>269</v>
      </c>
      <c r="C15" s="159" t="str">
        <f>VLOOKUP(B15,ИСХОДНИК!A:P,5,FALSE())</f>
        <v>PMLX 65</v>
      </c>
      <c r="D15" s="130" t="str">
        <f>VLOOKUP(B15,ИСХОДНИК!A:P,11,FALSE())</f>
        <v>Фланец. Ответные фланцы под сварку DIN</v>
      </c>
      <c r="E15" s="161">
        <f>VLOOKUP(B15,ИСХОДНИК!A:P,7,FALSE())</f>
        <v>65</v>
      </c>
      <c r="F15" s="132" t="str">
        <f>VLOOKUP(B15,ИСХОДНИК!A:P,10,FALSE())</f>
        <v>R717 и фреоны</v>
      </c>
      <c r="G15" s="132" t="str">
        <f>VLOOKUP(B15,ИСХОДНИК!A:P,8,FALSE())</f>
        <v>28 / 30</v>
      </c>
      <c r="H15" s="133" t="str">
        <f>VLOOKUP(B15,ИСХОДНИК!A:P,9,FALSE())</f>
        <v xml:space="preserve"> -45…120</v>
      </c>
      <c r="I15" s="161" t="str">
        <f>VLOOKUP(B15,ИСХОДНИК!A:P,15,FALSE())</f>
        <v>PR PL40R-Project</v>
      </c>
      <c r="J15" s="135">
        <f>VLOOKUP(B15,ИСХОДНИК!A:P,13,FALSE())</f>
        <v>1990</v>
      </c>
      <c r="K15" s="135">
        <f>VLOOKUP(B15,ИСХОДНИК!A:P,14,FALSE())</f>
        <v>2388</v>
      </c>
      <c r="L15" s="328" t="str">
        <f>IF(VLOOKUP(B15,ИСХОДНИК!A:R,18,FALSE())=1,ИСХОДНИК!$T$2,IF(VLOOKUP(B15,ИСХОДНИК!A:R,18,FALSE())=2,ИСХОДНИК!$T$5,IF(VLOOKUP(B15,ИСХОДНИК!A:R,18,FALSE())=3,ИСХОДНИК!$T$6)))</f>
        <v>○</v>
      </c>
    </row>
    <row r="16" spans="1:16" ht="27" customHeight="1">
      <c r="B16" s="128" t="s">
        <v>270</v>
      </c>
      <c r="C16" s="159" t="str">
        <f>VLOOKUP(B16,ИСХОДНИК!A:P,5,FALSE())</f>
        <v>PMLX 80</v>
      </c>
      <c r="D16" s="130" t="str">
        <f>VLOOKUP(B16,ИСХОДНИК!A:P,11,FALSE())</f>
        <v>Фланец. Ответные фланцы под сварку DIN</v>
      </c>
      <c r="E16" s="161">
        <f>VLOOKUP(B16,ИСХОДНИК!A:P,7,FALSE())</f>
        <v>80</v>
      </c>
      <c r="F16" s="132" t="str">
        <f>VLOOKUP(B16,ИСХОДНИК!A:P,10,FALSE())</f>
        <v>R717 и фреоны</v>
      </c>
      <c r="G16" s="132" t="str">
        <f>VLOOKUP(B16,ИСХОДНИК!A:P,8,FALSE())</f>
        <v>28 / 30</v>
      </c>
      <c r="H16" s="133" t="str">
        <f>VLOOKUP(B16,ИСХОДНИК!A:P,9,FALSE())</f>
        <v xml:space="preserve"> -45…120</v>
      </c>
      <c r="I16" s="161" t="str">
        <f>VLOOKUP(B16,ИСХОДНИК!A:P,15,FALSE())</f>
        <v>PR PL40R-Project</v>
      </c>
      <c r="J16" s="135">
        <f>VLOOKUP(B16,ИСХОДНИК!A:P,13,FALSE())</f>
        <v>2900</v>
      </c>
      <c r="K16" s="135">
        <f>VLOOKUP(B16,ИСХОДНИК!A:P,14,FALSE())</f>
        <v>3480</v>
      </c>
      <c r="L16" s="328" t="str">
        <f>IF(VLOOKUP(B16,ИСХОДНИК!A:R,18,FALSE())=1,ИСХОДНИК!$T$2,IF(VLOOKUP(B16,ИСХОДНИК!A:R,18,FALSE())=2,ИСХОДНИК!$T$5,IF(VLOOKUP(B16,ИСХОДНИК!A:R,18,FALSE())=3,ИСХОДНИК!$T$6)))</f>
        <v>○</v>
      </c>
    </row>
    <row r="17" spans="2:12" ht="27" customHeight="1">
      <c r="B17" s="128" t="s">
        <v>271</v>
      </c>
      <c r="C17" s="330" t="str">
        <f>VLOOKUP(B17,ИСХОДНИК!A:P,5,FALSE())</f>
        <v>PMLX 100</v>
      </c>
      <c r="D17" s="130" t="str">
        <f>VLOOKUP(B17,ИСХОДНИК!A:P,11,FALSE())</f>
        <v>Фланец. Ответные фланцы под сварку DIN</v>
      </c>
      <c r="E17" s="131">
        <f>VLOOKUP(B17,ИСХОДНИК!A:P,7,FALSE())</f>
        <v>100</v>
      </c>
      <c r="F17" s="132" t="str">
        <f>VLOOKUP(B17,ИСХОДНИК!A:P,10,FALSE())</f>
        <v>R717 и фреоны</v>
      </c>
      <c r="G17" s="132" t="str">
        <f>VLOOKUP(B17,ИСХОДНИК!A:P,8,FALSE())</f>
        <v>28 / 30</v>
      </c>
      <c r="H17" s="132" t="str">
        <f>VLOOKUP(B17,ИСХОДНИК!A:P,9,FALSE())</f>
        <v xml:space="preserve"> -45…120</v>
      </c>
      <c r="I17" s="131" t="str">
        <f>VLOOKUP(B17,ИСХОДНИК!A:P,15,FALSE())</f>
        <v>PR PL40R-Project</v>
      </c>
      <c r="J17" s="135">
        <f>VLOOKUP(B17,ИСХОДНИК!A:P,13,FALSE())</f>
        <v>4150</v>
      </c>
      <c r="K17" s="135">
        <f>VLOOKUP(B17,ИСХОДНИК!A:P,14,FALSE())</f>
        <v>4980</v>
      </c>
      <c r="L17" s="327" t="str">
        <f>IF(VLOOKUP(B17,ИСХОДНИК!A:R,18,FALSE())=1,ИСХОДНИК!$T$2,IF(VLOOKUP(B17,ИСХОДНИК!A:R,18,FALSE())=2,ИСХОДНИК!$T$5,IF(VLOOKUP(B17,ИСХОДНИК!A:R,18,FALSE())=3,ИСХОДНИК!$T$6)))</f>
        <v>○</v>
      </c>
    </row>
    <row r="18" spans="2:12" ht="27" customHeight="1">
      <c r="B18" s="128" t="s">
        <v>1604</v>
      </c>
      <c r="C18" s="129" t="str">
        <f>VLOOKUP(B18,ИСХОДНИК!A:P,5,FALSE())</f>
        <v>PMLX 125</v>
      </c>
      <c r="D18" s="130" t="str">
        <f>VLOOKUP(B18,ИСХОДНИК!A:P,11,FALSE())</f>
        <v>Под сварку встык DIN</v>
      </c>
      <c r="E18" s="131">
        <f>VLOOKUP(B18,ИСХОДНИК!A:P,7,FALSE())</f>
        <v>125</v>
      </c>
      <c r="F18" s="132" t="str">
        <f>VLOOKUP(B18,ИСХОДНИК!A:P,10,FALSE())</f>
        <v>R717, R744 и фреоны</v>
      </c>
      <c r="G18" s="132">
        <f>VLOOKUP(B18,ИСХОДНИК!A:P,8,FALSE())</f>
        <v>52</v>
      </c>
      <c r="H18" s="132" t="str">
        <f>VLOOKUP(B18,ИСХОДНИК!A:P,9,FALSE())</f>
        <v xml:space="preserve"> -50…120</v>
      </c>
      <c r="I18" s="131" t="str">
        <f>VLOOKUP(B18,ИСХОДНИК!A:P,15,FALSE())</f>
        <v>PR PL40R-Project</v>
      </c>
      <c r="J18" s="135">
        <f>VLOOKUP(B18,ИСХОДНИК!A:P,13,FALSE())</f>
        <v>6700</v>
      </c>
      <c r="K18" s="135">
        <f>VLOOKUP(B18,ИСХОДНИК!A:P,14,FALSE())</f>
        <v>8040</v>
      </c>
      <c r="L18" s="136" t="str">
        <f>IF(VLOOKUP(B18,ИСХОДНИК!A:R,18,FALSE())=1,ИСХОДНИК!$T$2,IF(VLOOKUP(B18,ИСХОДНИК!A:R,18,FALSE())=2,ИСХОДНИК!$T$5,IF(VLOOKUP(B18,ИСХОДНИК!A:R,18,FALSE())=3,ИСХОДНИК!$T$6)))</f>
        <v>◑</v>
      </c>
    </row>
    <row r="19" spans="2:12" ht="27" customHeight="1">
      <c r="B19" s="138"/>
      <c r="C19" s="139"/>
      <c r="D19" s="140"/>
      <c r="E19" s="141"/>
      <c r="F19" s="142"/>
      <c r="G19" s="142"/>
      <c r="H19" s="142"/>
      <c r="I19" s="141"/>
      <c r="J19" s="144"/>
      <c r="K19" s="144"/>
      <c r="L19" s="185"/>
    </row>
    <row r="20" spans="2:12" ht="21.75" customHeight="1">
      <c r="B20" s="561" t="s">
        <v>272</v>
      </c>
      <c r="C20" s="561"/>
      <c r="D20" s="561"/>
      <c r="E20" s="561"/>
      <c r="F20" s="561"/>
      <c r="G20" s="561"/>
      <c r="H20" s="561"/>
      <c r="I20" s="561"/>
      <c r="J20" s="561"/>
      <c r="K20" s="561"/>
      <c r="L20" s="139"/>
    </row>
    <row r="21" spans="2:12" ht="20.25" customHeight="1">
      <c r="B21" s="209" t="s">
        <v>273</v>
      </c>
      <c r="C21" s="149"/>
      <c r="D21" s="149"/>
      <c r="E21" s="149"/>
      <c r="F21" s="149"/>
      <c r="G21" s="149"/>
      <c r="H21" s="149"/>
      <c r="I21" s="149"/>
      <c r="J21" s="149"/>
      <c r="K21" s="149"/>
      <c r="L21" s="149"/>
    </row>
    <row r="22" spans="2:12">
      <c r="B22" s="559" t="s">
        <v>274</v>
      </c>
      <c r="C22" s="559"/>
      <c r="D22" s="559"/>
      <c r="E22" s="559"/>
      <c r="F22" s="559"/>
      <c r="G22" s="210" t="s">
        <v>275</v>
      </c>
      <c r="H22" s="149"/>
      <c r="I22" s="149"/>
      <c r="J22" s="149"/>
      <c r="K22" s="149"/>
      <c r="L22" s="149"/>
    </row>
    <row r="23" spans="2:12">
      <c r="B23" s="559" t="s">
        <v>276</v>
      </c>
      <c r="C23" s="559"/>
      <c r="D23" s="559"/>
      <c r="E23" s="559"/>
      <c r="F23" s="559"/>
      <c r="G23" s="210" t="s">
        <v>277</v>
      </c>
      <c r="H23" s="149"/>
      <c r="I23" s="149"/>
      <c r="J23" s="149"/>
      <c r="K23" s="149"/>
      <c r="L23" s="149"/>
    </row>
    <row r="24" spans="2:12">
      <c r="B24" s="559" t="s">
        <v>278</v>
      </c>
      <c r="C24" s="559"/>
      <c r="D24" s="559"/>
      <c r="E24" s="559"/>
      <c r="F24" s="559"/>
      <c r="G24" s="210" t="s">
        <v>277</v>
      </c>
      <c r="H24" s="149"/>
      <c r="I24" s="149"/>
      <c r="J24" s="149"/>
      <c r="K24" s="149"/>
      <c r="L24" s="149"/>
    </row>
    <row r="25" spans="2:12">
      <c r="B25" s="559" t="s">
        <v>279</v>
      </c>
      <c r="C25" s="559"/>
      <c r="D25" s="559"/>
      <c r="E25" s="559"/>
      <c r="F25" s="559"/>
      <c r="G25" s="210" t="s">
        <v>280</v>
      </c>
      <c r="H25" s="149"/>
      <c r="I25" s="149"/>
      <c r="J25" s="149"/>
      <c r="K25" s="149"/>
      <c r="L25" s="149"/>
    </row>
    <row r="26" spans="2:12">
      <c r="B26" s="559" t="s">
        <v>281</v>
      </c>
      <c r="C26" s="559"/>
      <c r="D26" s="559"/>
      <c r="E26" s="559"/>
      <c r="F26" s="559"/>
      <c r="G26" s="210" t="s">
        <v>277</v>
      </c>
      <c r="H26" s="149"/>
      <c r="I26" s="149"/>
      <c r="J26" s="149"/>
      <c r="K26" s="149"/>
      <c r="L26" s="149"/>
    </row>
  </sheetData>
  <autoFilter ref="B11:L11" xr:uid="{00000000-0001-0000-0700-000000000000}"/>
  <mergeCells count="8">
    <mergeCell ref="B25:F25"/>
    <mergeCell ref="B26:F26"/>
    <mergeCell ref="B3:G3"/>
    <mergeCell ref="B20:K20"/>
    <mergeCell ref="B22:F22"/>
    <mergeCell ref="B23:F23"/>
    <mergeCell ref="B24:F24"/>
    <mergeCell ref="I10:L10"/>
  </mergeCells>
  <pageMargins left="0.75" right="0.75" top="1" bottom="1" header="0.511811023622047" footer="0.5"/>
  <pageSetup paperSize="9" orientation="portrait" horizontalDpi="300" verticalDpi="300" r:id="rId1"/>
  <headerFooter>
    <oddFooter>&amp;C&amp;1#&amp;"Calibri,Обычный"&amp;10&amp;K000000Classified as Business</oddFooter>
  </headerFooter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0"/>
  <dimension ref="A1:M40"/>
  <sheetViews>
    <sheetView showGridLines="0" topLeftCell="A22" zoomScale="130" zoomScaleNormal="130" workbookViewId="0">
      <selection activeCell="B12" sqref="B12"/>
    </sheetView>
  </sheetViews>
  <sheetFormatPr defaultColWidth="9.28515625" defaultRowHeight="12.75"/>
  <cols>
    <col min="1" max="1" width="2.140625" style="149" customWidth="1"/>
    <col min="2" max="2" width="16.5703125" style="151" customWidth="1"/>
    <col min="3" max="3" width="17.7109375" style="149" customWidth="1"/>
    <col min="4" max="4" width="25.42578125" style="149" customWidth="1"/>
    <col min="5" max="5" width="18.85546875" style="149" customWidth="1"/>
    <col min="6" max="6" width="23.140625" style="149" bestFit="1" customWidth="1"/>
    <col min="7" max="7" width="14.85546875" style="149" customWidth="1"/>
    <col min="8" max="8" width="18" style="149" customWidth="1"/>
    <col min="9" max="9" width="12.28515625" style="149" customWidth="1"/>
    <col min="10" max="10" width="11.85546875" style="149" customWidth="1"/>
    <col min="11" max="11" width="11.28515625" style="149" customWidth="1"/>
    <col min="12" max="12" width="5.42578125" style="149" customWidth="1"/>
    <col min="13" max="16384" width="9.28515625" style="149"/>
  </cols>
  <sheetData>
    <row r="1" spans="1:12" ht="11.25" customHeight="1"/>
    <row r="2" spans="1:12" ht="41.25" customHeight="1">
      <c r="B2" s="285" t="s">
        <v>291</v>
      </c>
      <c r="C2" s="286"/>
      <c r="D2" s="286"/>
      <c r="E2" s="286"/>
      <c r="F2" s="286"/>
      <c r="G2" s="286"/>
      <c r="H2" s="286"/>
      <c r="I2" s="286"/>
      <c r="J2" s="286"/>
      <c r="K2" s="286"/>
      <c r="L2" s="287"/>
    </row>
    <row r="3" spans="1:12" ht="44.25" customHeight="1">
      <c r="B3" s="449" t="s">
        <v>292</v>
      </c>
      <c r="C3" s="449"/>
      <c r="D3" s="449"/>
      <c r="E3" s="449"/>
      <c r="F3" s="449"/>
      <c r="G3" s="111"/>
      <c r="H3" s="111"/>
      <c r="I3" s="111"/>
      <c r="J3" s="111"/>
      <c r="K3" s="111"/>
      <c r="L3" s="112"/>
    </row>
    <row r="4" spans="1:12" ht="9.75" customHeight="1">
      <c r="B4" s="113" t="s">
        <v>2</v>
      </c>
      <c r="C4" s="114" t="s">
        <v>3</v>
      </c>
      <c r="D4" s="154"/>
      <c r="E4" s="115"/>
      <c r="F4" s="116"/>
      <c r="G4" s="116"/>
      <c r="H4" s="111"/>
      <c r="I4" s="111"/>
      <c r="J4" s="111"/>
      <c r="K4" s="111"/>
      <c r="L4" s="112"/>
    </row>
    <row r="5" spans="1:12" ht="10.5" customHeight="1">
      <c r="B5" s="118" t="s">
        <v>4</v>
      </c>
      <c r="C5" s="114" t="s">
        <v>5</v>
      </c>
      <c r="D5" s="154"/>
      <c r="E5" s="115"/>
      <c r="F5" s="116"/>
      <c r="G5" s="116"/>
      <c r="H5" s="111"/>
      <c r="I5" s="111"/>
      <c r="J5" s="111"/>
      <c r="K5" s="111"/>
      <c r="L5" s="112"/>
    </row>
    <row r="6" spans="1:12" ht="10.5" customHeight="1">
      <c r="B6" s="119" t="s">
        <v>6</v>
      </c>
      <c r="C6" s="114" t="s">
        <v>7</v>
      </c>
      <c r="D6" s="154"/>
      <c r="E6" s="115"/>
      <c r="F6" s="116"/>
      <c r="G6" s="116"/>
      <c r="H6" s="111"/>
      <c r="I6" s="111"/>
      <c r="J6" s="111"/>
      <c r="K6" s="111"/>
      <c r="L6" s="112"/>
    </row>
    <row r="7" spans="1:12" ht="10.5" customHeight="1">
      <c r="B7" s="119"/>
      <c r="C7" s="114"/>
      <c r="D7" s="154"/>
      <c r="E7" s="115"/>
      <c r="F7" s="116"/>
      <c r="G7" s="116"/>
      <c r="H7" s="111"/>
      <c r="I7" s="111"/>
      <c r="J7" s="111"/>
      <c r="K7" s="111"/>
      <c r="L7" s="112"/>
    </row>
    <row r="8" spans="1:12" ht="15" customHeight="1">
      <c r="B8" s="120"/>
      <c r="C8" s="121"/>
      <c r="D8" s="121"/>
      <c r="E8" s="121"/>
      <c r="F8" s="122"/>
      <c r="G8" s="122"/>
      <c r="H8" s="111"/>
      <c r="I8" s="111"/>
      <c r="J8" s="111"/>
      <c r="K8" s="111"/>
      <c r="L8" s="112"/>
    </row>
    <row r="9" spans="1:12" ht="15" customHeight="1">
      <c r="A9" s="155"/>
      <c r="B9" s="123"/>
      <c r="C9" s="124"/>
      <c r="D9" s="124"/>
      <c r="E9" s="124"/>
      <c r="F9" s="126"/>
      <c r="G9" s="126"/>
      <c r="H9" s="111"/>
      <c r="I9" s="111"/>
      <c r="J9" s="111"/>
      <c r="K9" s="111"/>
      <c r="L9" s="112"/>
    </row>
    <row r="10" spans="1:12" ht="21.75" customHeight="1">
      <c r="B10" s="563" t="s">
        <v>293</v>
      </c>
      <c r="C10" s="564"/>
      <c r="D10" s="564"/>
      <c r="E10" s="564"/>
      <c r="F10" s="564"/>
      <c r="G10" s="564"/>
      <c r="H10" s="564"/>
      <c r="I10" s="545" t="s">
        <v>1714</v>
      </c>
      <c r="J10" s="545"/>
      <c r="K10" s="545"/>
      <c r="L10" s="546"/>
    </row>
    <row r="11" spans="1:12" ht="40.5">
      <c r="B11" s="280" t="s">
        <v>9</v>
      </c>
      <c r="C11" s="280" t="s">
        <v>10</v>
      </c>
      <c r="D11" s="295" t="s">
        <v>12</v>
      </c>
      <c r="E11" s="280" t="s">
        <v>294</v>
      </c>
      <c r="F11" s="280" t="s">
        <v>14</v>
      </c>
      <c r="G11" s="280" t="s">
        <v>15</v>
      </c>
      <c r="H11" s="280" t="s">
        <v>313</v>
      </c>
      <c r="I11" s="343" t="s">
        <v>17</v>
      </c>
      <c r="J11" s="300" t="s">
        <v>18</v>
      </c>
      <c r="K11" s="300" t="s">
        <v>19</v>
      </c>
      <c r="L11" s="320" t="s">
        <v>20</v>
      </c>
    </row>
    <row r="12" spans="1:12" ht="22.5" customHeight="1">
      <c r="B12" s="128" t="s">
        <v>295</v>
      </c>
      <c r="C12" s="129" t="str">
        <f>VLOOKUP(B12,ИСХОДНИК!A:P,5,FALSE())</f>
        <v>CVP-L</v>
      </c>
      <c r="D12" s="132" t="str">
        <f>VLOOKUP(B12,ИСХОДНИК!A:P,11,FALSE())</f>
        <v>Резьба M24х1,5</v>
      </c>
      <c r="E12" s="132" t="str">
        <f>VLOOKUP(B12,ИСХОДНИК!A:P,6,FALSE())</f>
        <v xml:space="preserve"> -0,65 ÷ 7</v>
      </c>
      <c r="F12" s="133" t="str">
        <f>VLOOKUP(B12,ИСХОДНИК!A:P,10,FALSE())</f>
        <v>R717 и фреоны</v>
      </c>
      <c r="G12" s="134" t="str">
        <f>VLOOKUP(B12,ИСХОДНИК!A:P,8,FALSE())</f>
        <v>28 / 30</v>
      </c>
      <c r="H12" s="132" t="str">
        <f>VLOOKUP(B12,ИСХОДНИК!A:P,9,FALSE())</f>
        <v xml:space="preserve"> -50…120</v>
      </c>
      <c r="I12" s="131" t="str">
        <f>VLOOKUP(B12,ИСХОДНИК!A:P,15,FALSE())</f>
        <v>U6 PL40R</v>
      </c>
      <c r="J12" s="135">
        <f>VLOOKUP(B12,ИСХОДНИК!A:P,13,FALSE())</f>
        <v>280</v>
      </c>
      <c r="K12" s="135">
        <f>VLOOKUP(B12,ИСХОДНИК!A:P,14,FALSE())</f>
        <v>336</v>
      </c>
      <c r="L12" s="136" t="str">
        <f>IF(VLOOKUP(B12,ИСХОДНИК!A:R,18,FALSE())=1,ИСХОДНИК!$T$2,IF(VLOOKUP(B12,ИСХОДНИК!A:R,18,FALSE())=2,ИСХОДНИК!$T$5,IF(VLOOKUP(B12,ИСХОДНИК!A:R,18,FALSE())=3,ИСХОДНИК!$T$6)))</f>
        <v>◑</v>
      </c>
    </row>
    <row r="13" spans="1:12" ht="22.5" customHeight="1">
      <c r="B13" s="128" t="s">
        <v>296</v>
      </c>
      <c r="C13" s="129" t="str">
        <f>VLOOKUP(B13,ИСХОДНИК!A:P,5,FALSE())</f>
        <v xml:space="preserve">CVP-M </v>
      </c>
      <c r="D13" s="132" t="str">
        <f>VLOOKUP(B13,ИСХОДНИК!A:P,11,FALSE())</f>
        <v>Резьба M24х1,5</v>
      </c>
      <c r="E13" s="132" t="str">
        <f>VLOOKUP(B13,ИСХОДНИК!A:P,6,FALSE())</f>
        <v>4  ÷ 25</v>
      </c>
      <c r="F13" s="133" t="str">
        <f>VLOOKUP(B13,ИСХОДНИК!A:P,10,FALSE())</f>
        <v>R717 и фреоны</v>
      </c>
      <c r="G13" s="134" t="str">
        <f>VLOOKUP(B13,ИСХОДНИК!A:P,8,FALSE())</f>
        <v>28 / 30</v>
      </c>
      <c r="H13" s="132" t="str">
        <f>VLOOKUP(B13,ИСХОДНИК!A:P,9,FALSE())</f>
        <v xml:space="preserve"> -50…120</v>
      </c>
      <c r="I13" s="131" t="str">
        <f>VLOOKUP(B13,ИСХОДНИК!A:P,15,FALSE())</f>
        <v>U6 PL40R</v>
      </c>
      <c r="J13" s="135">
        <f>VLOOKUP(B13,ИСХОДНИК!A:P,13,FALSE())</f>
        <v>299</v>
      </c>
      <c r="K13" s="135">
        <f>VLOOKUP(B13,ИСХОДНИК!A:P,14,FALSE())</f>
        <v>358.8</v>
      </c>
      <c r="L13" s="327" t="str">
        <f>IF(VLOOKUP(B13,ИСХОДНИК!A:R,18,FALSE())=1,ИСХОДНИК!$T$2,IF(VLOOKUP(B13,ИСХОДНИК!A:R,18,FALSE())=2,ИСХОДНИК!$T$5,IF(VLOOKUP(B13,ИСХОДНИК!A:R,18,FALSE())=3,ИСХОДНИК!$T$6)))</f>
        <v>●</v>
      </c>
    </row>
    <row r="14" spans="1:12" ht="22.5" customHeight="1">
      <c r="B14" s="128" t="s">
        <v>1211</v>
      </c>
      <c r="C14" s="129" t="str">
        <f>VLOOKUP(B14,ИСХОДНИК!A:P,5,FALSE())</f>
        <v xml:space="preserve">CVP-H </v>
      </c>
      <c r="D14" s="132" t="str">
        <f>VLOOKUP(B14,ИСХОДНИК!A:P,11,FALSE())</f>
        <v>Резьба M24х1,5</v>
      </c>
      <c r="E14" s="132" t="str">
        <f>VLOOKUP(B14,ИСХОДНИК!A:P,6,FALSE())</f>
        <v>10 ÷ 52</v>
      </c>
      <c r="F14" s="133" t="str">
        <f>VLOOKUP(B14,ИСХОДНИК!A:P,10,FALSE())</f>
        <v>R717, R744 и фреоны</v>
      </c>
      <c r="G14" s="134">
        <f>VLOOKUP(B14,ИСХОДНИК!A:P,8,FALSE())</f>
        <v>52</v>
      </c>
      <c r="H14" s="132" t="str">
        <f>VLOOKUP(B14,ИСХОДНИК!A:P,9,FALSE())</f>
        <v xml:space="preserve"> -50…120</v>
      </c>
      <c r="I14" s="131" t="str">
        <f>VLOOKUP(B14,ИСХОДНИК!A:P,15,FALSE())</f>
        <v>U6 PL40R</v>
      </c>
      <c r="J14" s="135">
        <f>VLOOKUP(B14,ИСХОДНИК!A:P,13,FALSE())</f>
        <v>490</v>
      </c>
      <c r="K14" s="135">
        <f>VLOOKUP(B14,ИСХОДНИК!A:P,14,FALSE())</f>
        <v>588</v>
      </c>
      <c r="L14" s="136" t="str">
        <f>IF(VLOOKUP(B14,ИСХОДНИК!A:R,18,FALSE())=1,ИСХОДНИК!$T$2,IF(VLOOKUP(B14,ИСХОДНИК!A:R,18,FALSE())=2,ИСХОДНИК!$T$5,IF(VLOOKUP(B14,ИСХОДНИК!A:R,18,FALSE())=3,ИСХОДНИК!$T$6)))</f>
        <v>◑</v>
      </c>
    </row>
    <row r="15" spans="1:12" ht="22.5" customHeight="1">
      <c r="B15" s="442" t="s">
        <v>297</v>
      </c>
      <c r="C15" s="442"/>
      <c r="D15" s="442"/>
      <c r="E15" s="442"/>
      <c r="F15" s="442"/>
      <c r="G15" s="442"/>
      <c r="H15" s="442"/>
      <c r="I15" s="442"/>
      <c r="J15" s="442"/>
      <c r="K15" s="442"/>
      <c r="L15" s="442"/>
    </row>
    <row r="16" spans="1:12" ht="22.5" customHeight="1">
      <c r="B16" s="128" t="s">
        <v>298</v>
      </c>
      <c r="C16" s="129" t="str">
        <f>VLOOKUP(B16,ИСХОДНИК!A:P,5,FALSE())</f>
        <v>CVPP</v>
      </c>
      <c r="D16" s="132" t="str">
        <f>VLOOKUP(B16,ИСХОДНИК!A:P,11,FALSE())</f>
        <v>Резьба M24х1,5</v>
      </c>
      <c r="E16" s="132" t="str">
        <f>VLOOKUP(B16,ИСХОДНИК!A:P,6,FALSE())</f>
        <v>0 ÷ 10</v>
      </c>
      <c r="F16" s="132" t="str">
        <f>VLOOKUP(B16,ИСХОДНИК!A:P,10,FALSE())</f>
        <v>R717 и фреоны</v>
      </c>
      <c r="G16" s="134" t="str">
        <f>VLOOKUP(B16,ИСХОДНИК!A:P,8,FALSE())</f>
        <v>28 / 30</v>
      </c>
      <c r="H16" s="132" t="str">
        <f>VLOOKUP(B16,ИСХОДНИК!A:P,9,FALSE())</f>
        <v xml:space="preserve"> -50…120</v>
      </c>
      <c r="I16" s="131" t="str">
        <f>VLOOKUP(B16,ИСХОДНИК!A:P,15,FALSE())</f>
        <v>U6 PL40R</v>
      </c>
      <c r="J16" s="135">
        <f>VLOOKUP(B16,ИСХОДНИК!A:P,13,FALSE())</f>
        <v>340</v>
      </c>
      <c r="K16" s="135">
        <f>VLOOKUP(B16,ИСХОДНИК!A:P,14,FALSE())</f>
        <v>408</v>
      </c>
      <c r="L16" s="136" t="str">
        <f>IF(VLOOKUP(B16,ИСХОДНИК!A:R,18,FALSE())=1,ИСХОДНИК!$T$2,IF(VLOOKUP(B16,ИСХОДНИК!A:R,18,FALSE())=2,ИСХОДНИК!$T$5,IF(VLOOKUP(B16,ИСХОДНИК!A:R,18,FALSE())=3,ИСХОДНИК!$T$6)))</f>
        <v>◑</v>
      </c>
    </row>
    <row r="17" spans="2:13" ht="22.5" customHeight="1">
      <c r="B17" s="442" t="s">
        <v>299</v>
      </c>
      <c r="C17" s="442"/>
      <c r="D17" s="442"/>
      <c r="E17" s="442"/>
      <c r="F17" s="442"/>
      <c r="G17" s="442"/>
      <c r="H17" s="442"/>
      <c r="I17" s="442"/>
      <c r="J17" s="442"/>
      <c r="K17" s="442"/>
      <c r="L17" s="442"/>
    </row>
    <row r="18" spans="2:13" ht="22.5" customHeight="1">
      <c r="B18" s="128" t="s">
        <v>300</v>
      </c>
      <c r="C18" s="129" t="str">
        <f>VLOOKUP(B18,ИСХОДНИК!A:P,5,FALSE())</f>
        <v>CVC</v>
      </c>
      <c r="D18" s="132" t="str">
        <f>VLOOKUP(B18,ИСХОДНИК!A:P,11,FALSE())</f>
        <v>Резьба M24х1,5</v>
      </c>
      <c r="E18" s="132" t="str">
        <f>VLOOKUP(B18,ИСХОДНИК!A:P,6,FALSE())</f>
        <v>0  ÷ 15</v>
      </c>
      <c r="F18" s="132" t="str">
        <f>VLOOKUP(B18,ИСХОДНИК!A:P,10,FALSE())</f>
        <v>R717 и фреоны</v>
      </c>
      <c r="G18" s="134" t="str">
        <f>VLOOKUP(B18,ИСХОДНИК!A:P,8,FALSE())</f>
        <v>28 / 30</v>
      </c>
      <c r="H18" s="132" t="str">
        <f>VLOOKUP(B18,ИСХОДНИК!A:P,9,FALSE())</f>
        <v xml:space="preserve"> -50…120</v>
      </c>
      <c r="I18" s="131" t="str">
        <f>VLOOKUP(B18,ИСХОДНИК!A:P,15,FALSE())</f>
        <v>U6 PL40R</v>
      </c>
      <c r="J18" s="135">
        <f>VLOOKUP(B18,ИСХОДНИК!A:P,13,FALSE())</f>
        <v>420</v>
      </c>
      <c r="K18" s="135">
        <f>VLOOKUP(B18,ИСХОДНИК!A:P,14,FALSE())</f>
        <v>504</v>
      </c>
      <c r="L18" s="136" t="str">
        <f>IF(VLOOKUP(B18,ИСХОДНИК!A:R,18,FALSE())=1,ИСХОДНИК!$T$2,IF(VLOOKUP(B18,ИСХОДНИК!A:R,18,FALSE())=2,ИСХОДНИК!$T$5,IF(VLOOKUP(B18,ИСХОДНИК!A:R,18,FALSE())=3,ИСХОДНИК!$T$6)))</f>
        <v>◑</v>
      </c>
    </row>
    <row r="19" spans="2:13" ht="22.5" customHeight="1">
      <c r="B19" s="442" t="s">
        <v>1567</v>
      </c>
      <c r="C19" s="442"/>
      <c r="D19" s="442"/>
      <c r="E19" s="442"/>
      <c r="F19" s="442"/>
      <c r="G19" s="442"/>
      <c r="H19" s="442"/>
      <c r="I19" s="442"/>
      <c r="J19" s="442"/>
      <c r="K19" s="442"/>
      <c r="L19" s="442"/>
    </row>
    <row r="20" spans="2:13" ht="29.25" customHeight="1">
      <c r="B20" s="128" t="s">
        <v>301</v>
      </c>
      <c r="C20" s="129" t="str">
        <f>VLOOKUP(B20,ИСХОДНИК!A:P,5,FALSE())</f>
        <v>EVM-NC</v>
      </c>
      <c r="D20" s="132" t="str">
        <f>VLOOKUP(B20,ИСХОДНИК!A:P,11,FALSE())</f>
        <v>Резьба M24х1,5</v>
      </c>
      <c r="E20" s="132" t="str">
        <f>VLOOKUP(B20,ИСХОДНИК!A:P,6,FALSE())</f>
        <v xml:space="preserve">нормально закрытый </v>
      </c>
      <c r="F20" s="132" t="str">
        <f>VLOOKUP(B20,ИСХОДНИК!A:P,10,FALSE())</f>
        <v>R717, R744 и фреоны</v>
      </c>
      <c r="G20" s="134">
        <f>VLOOKUP(B20,ИСХОДНИК!A:P,8,FALSE())</f>
        <v>52</v>
      </c>
      <c r="H20" s="132" t="str">
        <f>VLOOKUP(B20,ИСХОДНИК!A:P,9,FALSE())</f>
        <v xml:space="preserve"> -50…120</v>
      </c>
      <c r="I20" s="131" t="str">
        <f>VLOOKUP(B20,ИСХОДНИК!A:P,15,FALSE())</f>
        <v>U6 PL40R</v>
      </c>
      <c r="J20" s="135">
        <f>VLOOKUP(B20,ИСХОДНИК!A:P,13,FALSE())</f>
        <v>95</v>
      </c>
      <c r="K20" s="135">
        <f>VLOOKUP(B20,ИСХОДНИК!A:P,14,FALSE())</f>
        <v>114</v>
      </c>
      <c r="L20" s="136" t="str">
        <f>IF(VLOOKUP(B20,ИСХОДНИК!A:R,18,FALSE())=1,ИСХОДНИК!$T$2,IF(VLOOKUP(B20,ИСХОДНИК!A:R,18,FALSE())=2,ИСХОДНИК!$T$5,IF(VLOOKUP(B20,ИСХОДНИК!A:R,18,FALSE())=3,ИСХОДНИК!$T$6)))</f>
        <v>◑</v>
      </c>
      <c r="M20" s="152"/>
    </row>
    <row r="21" spans="2:13" ht="29.25" customHeight="1">
      <c r="B21" s="211" t="s">
        <v>813</v>
      </c>
      <c r="C21" s="129" t="str">
        <f>VLOOKUP(B21,ИСХОДНИК!A:P,5,FALSE())</f>
        <v>EVM-NO</v>
      </c>
      <c r="D21" s="132" t="str">
        <f>VLOOKUP(B21,ИСХОДНИК!A:P,11,FALSE())</f>
        <v>Резьба M24х1,5</v>
      </c>
      <c r="E21" s="132" t="str">
        <f>VLOOKUP(B21,ИСХОДНИК!A:P,6,FALSE())</f>
        <v>нормально открытый</v>
      </c>
      <c r="F21" s="132" t="str">
        <f>VLOOKUP(B21,ИСХОДНИК!A:P,10,FALSE())</f>
        <v>R717, R744 и фреоны</v>
      </c>
      <c r="G21" s="134">
        <f>VLOOKUP(B21,ИСХОДНИК!A:P,8,FALSE())</f>
        <v>52</v>
      </c>
      <c r="H21" s="132" t="str">
        <f>VLOOKUP(B21,ИСХОДНИК!A:P,9,FALSE())</f>
        <v xml:space="preserve"> -50…120</v>
      </c>
      <c r="I21" s="131" t="str">
        <f>VLOOKUP(B21,ИСХОДНИК!A:P,15,FALSE())</f>
        <v>U6 PL40R</v>
      </c>
      <c r="J21" s="135">
        <f>VLOOKUP(B21,ИСХОДНИК!A:P,13,FALSE())</f>
        <v>280</v>
      </c>
      <c r="K21" s="135">
        <f>VLOOKUP(B21,ИСХОДНИК!A:P,14,FALSE())</f>
        <v>336</v>
      </c>
      <c r="L21" s="136" t="str">
        <f>IF(VLOOKUP(B21,ИСХОДНИК!A:R,18,FALSE())=1,ИСХОДНИК!$T$2,IF(VLOOKUP(B21,ИСХОДНИК!A:R,18,FALSE())=2,ИСХОДНИК!$T$5,IF(VLOOKUP(B21,ИСХОДНИК!A:R,18,FALSE())=3,ИСХОДНИК!$T$6)))</f>
        <v>◑</v>
      </c>
      <c r="M21" s="152"/>
    </row>
    <row r="22" spans="2:13" ht="23.25" customHeight="1">
      <c r="B22" s="212" t="s">
        <v>302</v>
      </c>
      <c r="C22" s="213"/>
      <c r="D22" s="213"/>
      <c r="E22" s="213"/>
      <c r="F22" s="213"/>
      <c r="G22" s="213"/>
      <c r="H22" s="213"/>
      <c r="I22" s="213"/>
      <c r="J22" s="213"/>
      <c r="K22" s="213"/>
      <c r="L22" s="214"/>
    </row>
    <row r="23" spans="2:13" ht="40.5">
      <c r="B23" s="295" t="s">
        <v>9</v>
      </c>
      <c r="C23" s="295" t="s">
        <v>10</v>
      </c>
      <c r="D23" s="295" t="s">
        <v>12</v>
      </c>
      <c r="E23" s="295" t="s">
        <v>13</v>
      </c>
      <c r="F23" s="280" t="s">
        <v>14</v>
      </c>
      <c r="G23" s="280" t="s">
        <v>15</v>
      </c>
      <c r="H23" s="280" t="s">
        <v>313</v>
      </c>
      <c r="I23" s="295" t="s">
        <v>17</v>
      </c>
      <c r="J23" s="300" t="s">
        <v>18</v>
      </c>
      <c r="K23" s="300" t="s">
        <v>19</v>
      </c>
      <c r="L23" s="297" t="s">
        <v>20</v>
      </c>
    </row>
    <row r="24" spans="2:13" ht="25.5">
      <c r="B24" s="128" t="s">
        <v>303</v>
      </c>
      <c r="C24" s="129" t="str">
        <f>VLOOKUP(B24,ИСХОДНИК!A:P,5,FALSE())</f>
        <v>CVH 10</v>
      </c>
      <c r="D24" s="130" t="str">
        <f>VLOOKUP(B24,ИСХОДНИК!A:P,11,FALSE())</f>
        <v>Фланец. Ответные фланцы под сварку DIN</v>
      </c>
      <c r="E24" s="131">
        <f>VLOOKUP(B24,ИСХОДНИК!A:P,7,FALSE())</f>
        <v>10</v>
      </c>
      <c r="F24" s="132" t="str">
        <f>VLOOKUP(B24,ИСХОДНИК!A:P,10,FALSE())</f>
        <v>R717 и фреоны</v>
      </c>
      <c r="G24" s="133" t="str">
        <f>VLOOKUP(B24,ИСХОДНИК!A:P,8,FALSE())</f>
        <v>28 / 30</v>
      </c>
      <c r="H24" s="131" t="str">
        <f>VLOOKUP(B24,ИСХОДНИК!A:P,9,FALSE())</f>
        <v xml:space="preserve"> -50…120</v>
      </c>
      <c r="I24" s="131" t="str">
        <f>VLOOKUP(B24,ИСХОДНИК!A:P,15,FALSE())</f>
        <v>U6 PL40R</v>
      </c>
      <c r="J24" s="135">
        <f>VLOOKUP(B24,ИСХОДНИК!A:P,13,FALSE())</f>
        <v>140</v>
      </c>
      <c r="K24" s="135">
        <f>VLOOKUP(B24,ИСХОДНИК!A:P,14,FALSE())</f>
        <v>168</v>
      </c>
      <c r="L24" s="327" t="str">
        <f>IF(VLOOKUP(B24,ИСХОДНИК!A:R,18,FALSE())=1,ИСХОДНИК!$T$2,IF(VLOOKUP(B24,ИСХОДНИК!A:R,18,FALSE())=2,ИСХОДНИК!$T$5,IF(VLOOKUP(B24,ИСХОДНИК!A:R,18,FALSE())=3,ИСХОДНИК!$T$6)))</f>
        <v>○</v>
      </c>
    </row>
    <row r="25" spans="2:13" ht="25.5">
      <c r="B25" s="128" t="s">
        <v>304</v>
      </c>
      <c r="C25" s="129" t="str">
        <f>VLOOKUP(B25,ИСХОДНИК!A:P,5,FALSE())</f>
        <v>CVH 15</v>
      </c>
      <c r="D25" s="130" t="str">
        <f>VLOOKUP(B25,ИСХОДНИК!A:P,11,FALSE())</f>
        <v>Фланец. Ответные фланцы под сварку DIN</v>
      </c>
      <c r="E25" s="131">
        <f>VLOOKUP(B25,ИСХОДНИК!A:P,7,FALSE())</f>
        <v>15</v>
      </c>
      <c r="F25" s="132" t="str">
        <f>VLOOKUP(B25,ИСХОДНИК!A:P,10,FALSE())</f>
        <v>R717 и фреоны</v>
      </c>
      <c r="G25" s="133" t="str">
        <f>VLOOKUP(B25,ИСХОДНИК!A:P,8,FALSE())</f>
        <v>28 / 30</v>
      </c>
      <c r="H25" s="131" t="str">
        <f>VLOOKUP(B25,ИСХОДНИК!A:P,9,FALSE())</f>
        <v xml:space="preserve"> -50…120</v>
      </c>
      <c r="I25" s="131" t="str">
        <f>VLOOKUP(B25,ИСХОДНИК!A:P,15,FALSE())</f>
        <v>U6 PL40R</v>
      </c>
      <c r="J25" s="135">
        <f>VLOOKUP(B25,ИСХОДНИК!A:P,13,FALSE())</f>
        <v>140</v>
      </c>
      <c r="K25" s="135">
        <f>VLOOKUP(B25,ИСХОДНИК!A:P,14,FALSE())</f>
        <v>168</v>
      </c>
      <c r="L25" s="327" t="str">
        <f>IF(VLOOKUP(B25,ИСХОДНИК!A:R,18,FALSE())=1,ИСХОДНИК!$T$2,IF(VLOOKUP(B25,ИСХОДНИК!A:R,18,FALSE())=2,ИСХОДНИК!$T$5,IF(VLOOKUP(B25,ИСХОДНИК!A:R,18,FALSE())=3,ИСХОДНИК!$T$6)))</f>
        <v>○</v>
      </c>
    </row>
    <row r="26" spans="2:13" ht="25.5">
      <c r="B26" s="128" t="s">
        <v>305</v>
      </c>
      <c r="C26" s="129" t="str">
        <f>VLOOKUP(B26,ИСХОДНИК!A:P,5,FALSE())</f>
        <v>CVH 20</v>
      </c>
      <c r="D26" s="130" t="str">
        <f>VLOOKUP(B26,ИСХОДНИК!A:P,11,FALSE())</f>
        <v>Фланец. Ответные фланцы под сварку DIN</v>
      </c>
      <c r="E26" s="131">
        <f>VLOOKUP(B26,ИСХОДНИК!A:P,7,FALSE())</f>
        <v>20</v>
      </c>
      <c r="F26" s="132" t="str">
        <f>VLOOKUP(B26,ИСХОДНИК!A:P,10,FALSE())</f>
        <v>R717 и фреоны</v>
      </c>
      <c r="G26" s="133" t="str">
        <f>VLOOKUP(B26,ИСХОДНИК!A:P,8,FALSE())</f>
        <v>28 / 30</v>
      </c>
      <c r="H26" s="131" t="str">
        <f>VLOOKUP(B26,ИСХОДНИК!A:P,9,FALSE())</f>
        <v xml:space="preserve"> -50…120</v>
      </c>
      <c r="I26" s="131" t="str">
        <f>VLOOKUP(B26,ИСХОДНИК!A:P,15,FALSE())</f>
        <v>U6 PL40R</v>
      </c>
      <c r="J26" s="135">
        <f>VLOOKUP(B26,ИСХОДНИК!A:P,13,FALSE())</f>
        <v>140</v>
      </c>
      <c r="K26" s="135">
        <f>VLOOKUP(B26,ИСХОДНИК!A:P,14,FALSE())</f>
        <v>168</v>
      </c>
      <c r="L26" s="327" t="str">
        <f>IF(VLOOKUP(B26,ИСХОДНИК!A:R,18,FALSE())=1,ИСХОДНИК!$T$2,IF(VLOOKUP(B26,ИСХОДНИК!A:R,18,FALSE())=2,ИСХОДНИК!$T$5,IF(VLOOKUP(B26,ИСХОДНИК!A:R,18,FALSE())=3,ИСХОДНИК!$T$6)))</f>
        <v>○</v>
      </c>
      <c r="M26" s="152"/>
    </row>
    <row r="27" spans="2:13" ht="23.25" customHeight="1">
      <c r="B27" s="562" t="s">
        <v>272</v>
      </c>
      <c r="C27" s="562"/>
      <c r="D27" s="562"/>
      <c r="E27" s="562"/>
      <c r="F27" s="562"/>
      <c r="G27" s="562"/>
      <c r="H27" s="562"/>
      <c r="I27" s="562"/>
      <c r="J27" s="562"/>
      <c r="K27" s="562"/>
      <c r="L27" s="562"/>
      <c r="M27" s="215"/>
    </row>
    <row r="28" spans="2:13" ht="23.25" customHeight="1">
      <c r="B28" s="216" t="s">
        <v>254</v>
      </c>
      <c r="C28" s="152"/>
      <c r="D28" s="152"/>
      <c r="E28" s="152"/>
      <c r="F28" s="152"/>
      <c r="G28" s="152"/>
      <c r="H28" s="152"/>
      <c r="I28" s="152"/>
      <c r="J28" s="152"/>
      <c r="K28" s="152"/>
      <c r="L28" s="155"/>
    </row>
    <row r="29" spans="2:13" ht="40.5">
      <c r="B29" s="280" t="s">
        <v>9</v>
      </c>
      <c r="C29" s="280" t="s">
        <v>10</v>
      </c>
      <c r="D29" s="280" t="s">
        <v>255</v>
      </c>
      <c r="E29" s="280" t="s">
        <v>256</v>
      </c>
      <c r="F29" s="280" t="s">
        <v>257</v>
      </c>
      <c r="G29" s="280" t="s">
        <v>258</v>
      </c>
      <c r="H29" s="280" t="s">
        <v>259</v>
      </c>
      <c r="I29" s="280" t="s">
        <v>17</v>
      </c>
      <c r="J29" s="300" t="s">
        <v>18</v>
      </c>
      <c r="K29" s="300" t="s">
        <v>19</v>
      </c>
      <c r="L29" s="297" t="s">
        <v>20</v>
      </c>
    </row>
    <row r="30" spans="2:13" ht="20.25" customHeight="1">
      <c r="B30" s="168" t="s">
        <v>260</v>
      </c>
      <c r="C30" s="129" t="str">
        <f>VLOOKUP(B30,ИСХОДНИК!A:P,5,FALSE())</f>
        <v>BE230AS</v>
      </c>
      <c r="D30" s="131">
        <v>220</v>
      </c>
      <c r="E30" s="131">
        <v>50</v>
      </c>
      <c r="F30" s="131" t="s">
        <v>262</v>
      </c>
      <c r="G30" s="131">
        <v>10</v>
      </c>
      <c r="H30" s="131" t="s">
        <v>263</v>
      </c>
      <c r="I30" s="131" t="str">
        <f>VLOOKUP(B30,ИСХОДНИК!A:P,15,FALSE())</f>
        <v>U6 PL40R</v>
      </c>
      <c r="J30" s="135">
        <f>VLOOKUP(B30,ИСХОДНИК!A:P,13,FALSE())</f>
        <v>35</v>
      </c>
      <c r="K30" s="135">
        <f>VLOOKUP(B30,ИСХОДНИК!A:P,14,FALSE())</f>
        <v>42</v>
      </c>
      <c r="L30" s="327" t="str">
        <f>IF(VLOOKUP(B30,ИСХОДНИК!A:R,18,FALSE())=1,ИСХОДНИК!$T$2,IF(VLOOKUP(B30,ИСХОДНИК!A:R,18,FALSE())=2,ИСХОДНИК!$T$5,IF(VLOOKUP(B26,ИСХОДНИК!A:R,18,FALSE())=3,ИСХОДНИК!$T$6)))</f>
        <v>●</v>
      </c>
    </row>
    <row r="31" spans="2:13" ht="20.25" customHeight="1">
      <c r="B31" s="410" t="s">
        <v>1730</v>
      </c>
      <c r="C31" s="405" t="str">
        <f>VLOOKUP(B31,ИСХОДНИК!A:P,5,FALSE())</f>
        <v>BE024AS</v>
      </c>
      <c r="D31" s="417">
        <v>24</v>
      </c>
      <c r="E31" s="417">
        <v>50</v>
      </c>
      <c r="F31" s="417" t="s">
        <v>262</v>
      </c>
      <c r="G31" s="417">
        <v>10</v>
      </c>
      <c r="H31" s="417" t="s">
        <v>263</v>
      </c>
      <c r="I31" s="417" t="str">
        <f>VLOOKUP(B31,ИСХОДНИК!A:P,15,FALSE())</f>
        <v>U6 PL40R</v>
      </c>
      <c r="J31" s="135">
        <f>VLOOKUP(B31,ИСХОДНИК!A:P,13,FALSE())</f>
        <v>45</v>
      </c>
      <c r="K31" s="135">
        <f>VLOOKUP(B31,ИСХОДНИК!A:P,14,FALSE())</f>
        <v>54</v>
      </c>
      <c r="L31" s="327" t="str">
        <f>IF(VLOOKUP(B31,ИСХОДНИК!A:R,18,FALSE())=1,ИСХОДНИК!$T$2,IF(VLOOKUP(B31,ИСХОДНИК!A:R,18,FALSE())=2,ИСХОДНИК!$T$5,IF(VLOOKUP(B31,ИСХОДНИК!A:R,18,FALSE())=3,ИСХОДНИК!$T$6)))</f>
        <v>○</v>
      </c>
    </row>
    <row r="32" spans="2:13" ht="20.25" customHeight="1">
      <c r="B32" s="168" t="s">
        <v>926</v>
      </c>
      <c r="C32" s="129" t="str">
        <f>VLOOKUP(B32,ИСХОДНИК!A:P,5,FALSE())</f>
        <v>BN230AS</v>
      </c>
      <c r="D32" s="131">
        <v>220</v>
      </c>
      <c r="E32" s="131">
        <v>50</v>
      </c>
      <c r="F32" s="131" t="s">
        <v>262</v>
      </c>
      <c r="G32" s="131">
        <v>18</v>
      </c>
      <c r="H32" s="131" t="s">
        <v>1002</v>
      </c>
      <c r="I32" s="131" t="str">
        <f>VLOOKUP(B32,ИСХОДНИК!A:P,15,FALSE())</f>
        <v>U6 PL40R</v>
      </c>
      <c r="J32" s="135">
        <f>VLOOKUP(B32,ИСХОДНИК!A:P,13,FALSE())</f>
        <v>59</v>
      </c>
      <c r="K32" s="135">
        <f>VLOOKUP(B32,ИСХОДНИК!A:P,14,FALSE())</f>
        <v>70.8</v>
      </c>
      <c r="L32" s="136" t="str">
        <f>IF(VLOOKUP(B32,ИСХОДНИК!A:R,18,FALSE())=1,ИСХОДНИК!$T$2,IF(VLOOKUP(B32,ИСХОДНИК!A:R,18,FALSE())=2,ИСХОДНИК!$T$5,IF(VLOOKUP(B27,ИСХОДНИК!A:R,18,FALSE())=3,ИСХОДНИК!$T$6)))</f>
        <v>◑</v>
      </c>
    </row>
    <row r="34" spans="2:12">
      <c r="B34" s="565" t="s">
        <v>1700</v>
      </c>
      <c r="C34" s="565"/>
      <c r="D34" s="565"/>
      <c r="E34" s="565"/>
      <c r="F34" s="565"/>
      <c r="G34" s="565"/>
      <c r="H34" s="565"/>
      <c r="I34" s="565"/>
      <c r="J34" s="565"/>
      <c r="K34" s="565"/>
      <c r="L34" s="565"/>
    </row>
    <row r="35" spans="2:12" ht="27.75" customHeight="1">
      <c r="B35" s="569" t="s">
        <v>1706</v>
      </c>
      <c r="C35" s="570"/>
      <c r="D35" s="570"/>
      <c r="E35" s="573"/>
      <c r="F35" s="395" t="s">
        <v>1705</v>
      </c>
      <c r="G35" s="396"/>
      <c r="H35" s="569" t="s">
        <v>1704</v>
      </c>
      <c r="I35" s="570"/>
      <c r="J35" s="571"/>
      <c r="K35" s="571"/>
      <c r="L35" s="572"/>
    </row>
    <row r="36" spans="2:12" ht="145.5" customHeight="1">
      <c r="B36" s="393"/>
      <c r="C36" s="342"/>
      <c r="D36" s="342"/>
      <c r="E36" s="394"/>
      <c r="F36" s="342"/>
      <c r="G36" s="342"/>
      <c r="H36" s="566"/>
      <c r="I36" s="567"/>
      <c r="J36" s="567"/>
      <c r="K36" s="567"/>
      <c r="L36" s="568"/>
    </row>
    <row r="37" spans="2:12" ht="40.5">
      <c r="B37" s="343" t="s">
        <v>9</v>
      </c>
      <c r="C37" s="467" t="s">
        <v>1520</v>
      </c>
      <c r="D37" s="468"/>
      <c r="E37" s="468"/>
      <c r="F37" s="468"/>
      <c r="G37" s="468"/>
      <c r="H37" s="295" t="s">
        <v>758</v>
      </c>
      <c r="I37" s="343" t="s">
        <v>17</v>
      </c>
      <c r="J37" s="300" t="s">
        <v>18</v>
      </c>
      <c r="K37" s="300" t="s">
        <v>19</v>
      </c>
      <c r="L37" s="320" t="s">
        <v>20</v>
      </c>
    </row>
    <row r="38" spans="2:12" ht="32.25" customHeight="1">
      <c r="B38" s="128" t="s">
        <v>729</v>
      </c>
      <c r="C38" s="457" t="str">
        <f>VLOOKUP(B38,ИСХОДНИК!A:P,3,FALSE())</f>
        <v>Ревизионные набор прокладок для клапанов СVP, CVC,CVPP, EVM. Мультипак: 10 комплектов.</v>
      </c>
      <c r="D38" s="457"/>
      <c r="E38" s="457"/>
      <c r="F38" s="457"/>
      <c r="G38" s="457"/>
      <c r="H38" s="131" t="s">
        <v>1702</v>
      </c>
      <c r="I38" s="131" t="str">
        <f>VLOOKUP(B38,ИСХОДНИК!A:P,15,FALSE())</f>
        <v>U6 PL40R</v>
      </c>
      <c r="J38" s="135">
        <f>VLOOKUP(B38,ИСХОДНИК!A:P,13,FALSE())</f>
        <v>37</v>
      </c>
      <c r="K38" s="135">
        <f>VLOOKUP(B38,ИСХОДНИК!A:P,14,FALSE())</f>
        <v>44.4</v>
      </c>
      <c r="L38" s="327" t="str">
        <f>IF(VLOOKUP(B30,ИСХОДНИК!A:R,18,FALSE())=1,ИСХОДНИК!$T$2,IF(VLOOKUP(B30,ИСХОДНИК!A:R,18,FALSE())=2,ИСХОДНИК!$T$5,IF(VLOOKUP(B26,ИСХОДНИК!A:R,18,FALSE())=3,ИСХОДНИК!$T$6)))</f>
        <v>●</v>
      </c>
    </row>
    <row r="39" spans="2:12" ht="32.25" customHeight="1">
      <c r="B39" s="128" t="s">
        <v>1701</v>
      </c>
      <c r="C39" s="457" t="str">
        <f>VLOOKUP(B39,ИСХОДНИК!A:P,3,FALSE())</f>
        <v>Ремонтный комплект сердечника для клапанов EVM-NC и EVRA. Мультипак 5 комплектов.</v>
      </c>
      <c r="D39" s="457"/>
      <c r="E39" s="457"/>
      <c r="F39" s="457"/>
      <c r="G39" s="457"/>
      <c r="H39" s="131">
        <v>3</v>
      </c>
      <c r="I39" s="131" t="str">
        <f>VLOOKUP(B39,ИСХОДНИК!A:P,15,FALSE())</f>
        <v>U6 PL40R</v>
      </c>
      <c r="J39" s="135">
        <f>VLOOKUP(B39,ИСХОДНИК!A:P,13,FALSE())</f>
        <v>150</v>
      </c>
      <c r="K39" s="135">
        <f>VLOOKUP(B39,ИСХОДНИК!A:P,14,FALSE())</f>
        <v>180</v>
      </c>
      <c r="L39" s="392" t="str">
        <f>IF(VLOOKUP(B32,ИСХОДНИК!A:R,18,FALSE())=1,ИСХОДНИК!$T$2,IF(VLOOKUP(B32,ИСХОДНИК!A:R,18,FALSE())=2,ИСХОДНИК!$T$5,IF(VLOOKUP(B27,ИСХОДНИК!A:R,18,FALSE())=3,ИСХОДНИК!$T$6)))</f>
        <v>◑</v>
      </c>
    </row>
    <row r="40" spans="2:12" ht="32.25" customHeight="1">
      <c r="B40" s="128" t="s">
        <v>1703</v>
      </c>
      <c r="C40" s="457" t="str">
        <f>VLOOKUP(B40,ИСХОДНИК!A:P,3,FALSE())</f>
        <v>Колпачок с прокладкой для SNV, CVP, CVC, CVPP</v>
      </c>
      <c r="D40" s="457"/>
      <c r="E40" s="457"/>
      <c r="F40" s="457"/>
      <c r="G40" s="457"/>
      <c r="H40" s="131" t="s">
        <v>1708</v>
      </c>
      <c r="I40" s="131" t="str">
        <f>VLOOKUP(B40,ИСХОДНИК!A:P,15,FALSE())</f>
        <v>U6 PL40R</v>
      </c>
      <c r="J40" s="135">
        <f>VLOOKUP(B40,ИСХОДНИК!A:P,13,FALSE())</f>
        <v>19</v>
      </c>
      <c r="K40" s="135">
        <f>VLOOKUP(B40,ИСХОДНИК!A:P,14,FALSE())</f>
        <v>22.8</v>
      </c>
      <c r="L40" s="392" t="str">
        <f>IF(VLOOKUP(B40,ИСХОДНИК!A:R,18,FALSE())=1,ИСХОДНИК!$T$2,IF(VLOOKUP(B40,ИСХОДНИК!A:R,18,FALSE())=2,ИСХОДНИК!$T$5,IF(VLOOKUP(B28,ИСХОДНИК!A:R,18,FALSE())=3,ИСХОДНИК!$T$6)))</f>
        <v>◑</v>
      </c>
    </row>
  </sheetData>
  <autoFilter ref="B11:L11" xr:uid="{00000000-0001-0000-0900-000000000000}"/>
  <mergeCells count="16">
    <mergeCell ref="C38:G38"/>
    <mergeCell ref="C39:G39"/>
    <mergeCell ref="C40:G40"/>
    <mergeCell ref="C37:G37"/>
    <mergeCell ref="B34:L34"/>
    <mergeCell ref="H36:L36"/>
    <mergeCell ref="H35:I35"/>
    <mergeCell ref="J35:L35"/>
    <mergeCell ref="B35:E35"/>
    <mergeCell ref="B27:L27"/>
    <mergeCell ref="B3:F3"/>
    <mergeCell ref="B15:L15"/>
    <mergeCell ref="B17:L17"/>
    <mergeCell ref="B19:L19"/>
    <mergeCell ref="B10:H10"/>
    <mergeCell ref="I10:L10"/>
  </mergeCells>
  <phoneticPr fontId="11" type="noConversion"/>
  <pageMargins left="0.75" right="0.75" top="1" bottom="1" header="0.511811023622047" footer="0.5"/>
  <pageSetup paperSize="9" orientation="portrait" horizontalDpi="300" verticalDpi="300" r:id="rId1"/>
  <headerFooter>
    <oddFooter>&amp;C&amp;1#&amp;"Calibri,Обычный"&amp;10&amp;K000000Classified as Business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11"/>
  <dimension ref="A1:M15"/>
  <sheetViews>
    <sheetView showGridLines="0" zoomScale="145" zoomScaleNormal="145" workbookViewId="0">
      <selection activeCell="B12" sqref="B12"/>
    </sheetView>
  </sheetViews>
  <sheetFormatPr defaultColWidth="9.28515625" defaultRowHeight="12.75"/>
  <cols>
    <col min="1" max="1" width="2.140625" customWidth="1"/>
    <col min="2" max="2" width="15.7109375" style="1" customWidth="1"/>
    <col min="3" max="3" width="16.28515625" customWidth="1"/>
    <col min="4" max="4" width="13.28515625" hidden="1" customWidth="1"/>
    <col min="5" max="5" width="23.42578125" bestFit="1" customWidth="1"/>
    <col min="6" max="6" width="9.28515625" customWidth="1"/>
    <col min="7" max="7" width="23.140625" bestFit="1" customWidth="1"/>
    <col min="8" max="8" width="11.28515625" customWidth="1"/>
    <col min="9" max="9" width="17.42578125" customWidth="1"/>
    <col min="10" max="10" width="12.28515625" customWidth="1"/>
    <col min="11" max="11" width="13" customWidth="1"/>
    <col min="12" max="12" width="11.28515625" customWidth="1"/>
    <col min="13" max="13" width="4.42578125" customWidth="1"/>
  </cols>
  <sheetData>
    <row r="1" spans="1:13" ht="11.25" customHeight="1"/>
    <row r="2" spans="1:13" ht="42" customHeight="1">
      <c r="B2" s="285" t="s">
        <v>817</v>
      </c>
      <c r="C2" s="286"/>
      <c r="D2" s="293"/>
      <c r="E2" s="293"/>
      <c r="F2" s="293"/>
      <c r="G2" s="293"/>
      <c r="H2" s="293"/>
      <c r="I2" s="293"/>
      <c r="J2" s="293"/>
      <c r="K2" s="293"/>
      <c r="L2" s="293"/>
      <c r="M2" s="294"/>
    </row>
    <row r="3" spans="1:13" ht="45.75" customHeight="1">
      <c r="B3" s="449" t="s">
        <v>818</v>
      </c>
      <c r="C3" s="449"/>
      <c r="D3" s="449"/>
      <c r="E3" s="449"/>
      <c r="F3" s="449"/>
      <c r="G3" s="449"/>
      <c r="H3" s="449"/>
      <c r="I3" s="111"/>
      <c r="J3" s="111"/>
      <c r="K3" s="111"/>
      <c r="L3" s="111"/>
      <c r="M3" s="112"/>
    </row>
    <row r="4" spans="1:13" ht="10.5" customHeight="1">
      <c r="B4" s="113" t="s">
        <v>2</v>
      </c>
      <c r="C4" s="114" t="s">
        <v>3</v>
      </c>
      <c r="D4" s="154"/>
      <c r="E4" s="115"/>
      <c r="F4" s="116"/>
      <c r="G4" s="116"/>
      <c r="H4" s="217"/>
      <c r="I4" s="111"/>
      <c r="J4" s="111"/>
      <c r="K4" s="111"/>
      <c r="L4" s="111"/>
      <c r="M4" s="112"/>
    </row>
    <row r="5" spans="1:13" ht="10.5" customHeight="1">
      <c r="B5" s="118" t="s">
        <v>4</v>
      </c>
      <c r="C5" s="114" t="s">
        <v>5</v>
      </c>
      <c r="D5" s="154"/>
      <c r="E5" s="115"/>
      <c r="F5" s="116"/>
      <c r="G5" s="116"/>
      <c r="H5" s="217"/>
      <c r="I5" s="111"/>
      <c r="J5" s="111"/>
      <c r="K5" s="111"/>
      <c r="L5" s="111"/>
      <c r="M5" s="112"/>
    </row>
    <row r="6" spans="1:13" ht="10.5" customHeight="1">
      <c r="B6" s="119" t="s">
        <v>6</v>
      </c>
      <c r="C6" s="114" t="s">
        <v>7</v>
      </c>
      <c r="D6" s="154"/>
      <c r="E6" s="115"/>
      <c r="F6" s="116"/>
      <c r="G6" s="116"/>
      <c r="H6" s="217"/>
      <c r="I6" s="111"/>
      <c r="J6" s="111"/>
      <c r="K6" s="111"/>
      <c r="L6" s="111"/>
      <c r="M6" s="112"/>
    </row>
    <row r="7" spans="1:13" ht="10.5" customHeight="1">
      <c r="B7" s="119"/>
      <c r="C7" s="114"/>
      <c r="D7" s="154"/>
      <c r="E7" s="115"/>
      <c r="F7" s="116"/>
      <c r="G7" s="116"/>
      <c r="H7" s="409"/>
      <c r="I7" s="111"/>
      <c r="J7" s="111"/>
      <c r="K7" s="111"/>
      <c r="L7" s="111"/>
      <c r="M7" s="112"/>
    </row>
    <row r="8" spans="1:13" s="27" customFormat="1" ht="15" customHeight="1">
      <c r="B8" s="120"/>
      <c r="C8" s="121"/>
      <c r="D8" s="121"/>
      <c r="E8" s="121"/>
      <c r="F8" s="122"/>
      <c r="G8" s="122"/>
      <c r="H8" s="111"/>
      <c r="I8" s="111"/>
      <c r="J8" s="111"/>
      <c r="K8" s="111"/>
      <c r="L8" s="111"/>
      <c r="M8" s="112"/>
    </row>
    <row r="9" spans="1:13" s="27" customFormat="1" ht="15" customHeight="1">
      <c r="A9" s="16"/>
      <c r="B9" s="123"/>
      <c r="C9" s="124"/>
      <c r="D9" s="124"/>
      <c r="E9" s="124"/>
      <c r="F9" s="126"/>
      <c r="G9" s="126"/>
      <c r="H9" s="111"/>
      <c r="I9" s="111"/>
      <c r="J9" s="111"/>
      <c r="K9" s="111"/>
      <c r="L9" s="111"/>
      <c r="M9" s="112"/>
    </row>
    <row r="10" spans="1:13" ht="11.25" customHeight="1">
      <c r="B10" s="181"/>
      <c r="C10" s="157"/>
      <c r="D10" s="157"/>
      <c r="E10" s="157"/>
      <c r="F10" s="157"/>
      <c r="G10" s="157"/>
      <c r="H10" s="157"/>
      <c r="I10" s="157"/>
      <c r="J10" s="545" t="s">
        <v>1714</v>
      </c>
      <c r="K10" s="545"/>
      <c r="L10" s="545"/>
      <c r="M10" s="546"/>
    </row>
    <row r="11" spans="1:13" ht="47.25" customHeight="1">
      <c r="B11" s="329" t="s">
        <v>9</v>
      </c>
      <c r="C11" s="329" t="s">
        <v>10</v>
      </c>
      <c r="D11" s="329" t="s">
        <v>11</v>
      </c>
      <c r="E11" s="329" t="s">
        <v>12</v>
      </c>
      <c r="F11" s="329" t="s">
        <v>13</v>
      </c>
      <c r="G11" s="329" t="s">
        <v>14</v>
      </c>
      <c r="H11" s="329" t="s">
        <v>15</v>
      </c>
      <c r="I11" s="329" t="s">
        <v>313</v>
      </c>
      <c r="J11" s="295" t="s">
        <v>17</v>
      </c>
      <c r="K11" s="300" t="s">
        <v>18</v>
      </c>
      <c r="L11" s="300" t="s">
        <v>19</v>
      </c>
      <c r="M11" s="297" t="s">
        <v>20</v>
      </c>
    </row>
    <row r="12" spans="1:13" ht="22.5" customHeight="1">
      <c r="B12" s="128" t="s">
        <v>306</v>
      </c>
      <c r="C12" s="131" t="str">
        <f>VLOOKUP(B12,ИСХОДНИК!A:P,5,FALSE())</f>
        <v>OFV 20</v>
      </c>
      <c r="D12" s="131" t="str">
        <f>VLOOKUP(B12,ИСХОДНИК!A:P,6,FALSE())</f>
        <v>Угловой</v>
      </c>
      <c r="E12" s="130" t="str">
        <f>VLOOKUP(B12,ИСХОДНИК!A:P,11,FALSE())</f>
        <v>Под сварку встык DIN</v>
      </c>
      <c r="F12" s="131">
        <f>VLOOKUP(B12,ИСХОДНИК!A:P,7,FALSE())</f>
        <v>20</v>
      </c>
      <c r="G12" s="132" t="str">
        <f>VLOOKUP(B12,ИСХОДНИК!A:P,10,FALSE())</f>
        <v>R717, R744 и фреоны</v>
      </c>
      <c r="H12" s="132">
        <f>VLOOKUP(B12,ИСХОДНИК!A:P,8,FALSE())</f>
        <v>52</v>
      </c>
      <c r="I12" s="133" t="str">
        <f>VLOOKUP(B12,ИСХОДНИК!A:P,9,FALSE())</f>
        <v xml:space="preserve"> -60…120</v>
      </c>
      <c r="J12" s="131" t="str">
        <f>VLOOKUP(B12,ИСХОДНИК!A:P,15,FALSE())</f>
        <v>U6 PL40R</v>
      </c>
      <c r="K12" s="135">
        <f>VLOOKUP(B12,ИСХОДНИК!A:P,13,FALSE())</f>
        <v>200</v>
      </c>
      <c r="L12" s="135">
        <f>VLOOKUP(B12,ИСХОДНИК!A:P,14,FALSE())</f>
        <v>240</v>
      </c>
      <c r="M12" s="136" t="str">
        <f>IF(VLOOKUP(B12,ИСХОДНИК!A:R,18,FALSE())=1,ИСХОДНИК!$T$2,IF(VLOOKUP(B12,ИСХОДНИК!A:R,18,FALSE())=2,ИСХОДНИК!$T$5,IF(VLOOKUP(B12,ИСХОДНИК!A:R,18,FALSE())=3,ИСХОДНИК!$T$6)))</f>
        <v>◑</v>
      </c>
    </row>
    <row r="13" spans="1:13" ht="22.5" customHeight="1">
      <c r="B13" s="128" t="s">
        <v>307</v>
      </c>
      <c r="C13" s="131" t="str">
        <f>VLOOKUP(B13,ИСХОДНИК!A:P,5,FALSE())</f>
        <v>OFV 25</v>
      </c>
      <c r="D13" s="131" t="str">
        <f>VLOOKUP(B13,ИСХОДНИК!A:P,6,FALSE())</f>
        <v>Угловой</v>
      </c>
      <c r="E13" s="130" t="str">
        <f>VLOOKUP(B13,ИСХОДНИК!A:P,11,FALSE())</f>
        <v>Под сварку встык DIN</v>
      </c>
      <c r="F13" s="131">
        <f>VLOOKUP(B13,ИСХОДНИК!A:P,7,FALSE())</f>
        <v>25</v>
      </c>
      <c r="G13" s="132" t="str">
        <f>VLOOKUP(B13,ИСХОДНИК!A:P,10,FALSE())</f>
        <v>R717, R744 и фреоны</v>
      </c>
      <c r="H13" s="132">
        <f>VLOOKUP(B13,ИСХОДНИК!A:P,8,FALSE())</f>
        <v>52</v>
      </c>
      <c r="I13" s="133" t="str">
        <f>VLOOKUP(B13,ИСХОДНИК!A:P,9,FALSE())</f>
        <v xml:space="preserve"> -60…120</v>
      </c>
      <c r="J13" s="131" t="str">
        <f>VLOOKUP(B13,ИСХОДНИК!A:P,15,FALSE())</f>
        <v>U6 PL40R</v>
      </c>
      <c r="K13" s="135">
        <f>VLOOKUP(B13,ИСХОДНИК!A:P,13,FALSE())</f>
        <v>210</v>
      </c>
      <c r="L13" s="135">
        <f>VLOOKUP(B13,ИСХОДНИК!A:P,14,FALSE())</f>
        <v>252</v>
      </c>
      <c r="M13" s="136" t="str">
        <f>IF(VLOOKUP(B13,ИСХОДНИК!A:R,18,FALSE())=1,ИСХОДНИК!$T$2,IF(VLOOKUP(B13,ИСХОДНИК!A:R,18,FALSE())=2,ИСХОДНИК!$T$5,IF(VLOOKUP(B13,ИСХОДНИК!A:R,18,FALSE())=3,ИСХОДНИК!$T$6)))</f>
        <v>◑</v>
      </c>
    </row>
    <row r="14" spans="1:13" ht="22.5" customHeight="1">
      <c r="B14" s="128" t="s">
        <v>308</v>
      </c>
      <c r="C14" s="131" t="str">
        <f>VLOOKUP(B14,ИСХОДНИК!A:P,5,FALSE())</f>
        <v>OFV 32</v>
      </c>
      <c r="D14" s="131" t="str">
        <f>VLOOKUP(B14,ИСХОДНИК!A:P,6,FALSE())</f>
        <v>Угловой</v>
      </c>
      <c r="E14" s="130" t="str">
        <f>VLOOKUP(B14,ИСХОДНИК!A:P,11,FALSE())</f>
        <v>Под сварку встык DIN</v>
      </c>
      <c r="F14" s="131">
        <f>VLOOKUP(B14,ИСХОДНИК!A:P,7,FALSE())</f>
        <v>32</v>
      </c>
      <c r="G14" s="132" t="str">
        <f>VLOOKUP(B14,ИСХОДНИК!A:P,10,FALSE())</f>
        <v>R717, R744 и фреоны</v>
      </c>
      <c r="H14" s="132">
        <f>VLOOKUP(B14,ИСХОДНИК!A:P,8,FALSE())</f>
        <v>52</v>
      </c>
      <c r="I14" s="133" t="str">
        <f>VLOOKUP(B14,ИСХОДНИК!A:P,9,FALSE())</f>
        <v xml:space="preserve"> -60…120</v>
      </c>
      <c r="J14" s="131" t="str">
        <f>VLOOKUP(B14,ИСХОДНИК!A:P,15,FALSE())</f>
        <v>U6 PL40R</v>
      </c>
      <c r="K14" s="135">
        <f>VLOOKUP(B14,ИСХОДНИК!A:P,13,FALSE())</f>
        <v>325</v>
      </c>
      <c r="L14" s="135">
        <f>VLOOKUP(B14,ИСХОДНИК!A:P,14,FALSE())</f>
        <v>390</v>
      </c>
      <c r="M14" s="136" t="str">
        <f>IF(VLOOKUP(B14,ИСХОДНИК!A:R,18,FALSE())=1,ИСХОДНИК!$T$2,IF(VLOOKUP(B14,ИСХОДНИК!A:R,18,FALSE())=2,ИСХОДНИК!$T$5,IF(VLOOKUP(B14,ИСХОДНИК!A:R,18,FALSE())=3,ИСХОДНИК!$T$6)))</f>
        <v>○</v>
      </c>
    </row>
    <row r="15" spans="1:13" ht="22.5" customHeight="1">
      <c r="B15" s="128" t="s">
        <v>309</v>
      </c>
      <c r="C15" s="131" t="str">
        <f>VLOOKUP(B15,ИСХОДНИК!A:P,5,FALSE())</f>
        <v>OFV 40</v>
      </c>
      <c r="D15" s="131" t="str">
        <f>VLOOKUP(B15,ИСХОДНИК!A:P,6,FALSE())</f>
        <v>Угловой</v>
      </c>
      <c r="E15" s="130" t="str">
        <f>VLOOKUP(B15,ИСХОДНИК!A:P,11,FALSE())</f>
        <v>Под сварку встык DIN</v>
      </c>
      <c r="F15" s="131">
        <f>VLOOKUP(B15,ИСХОДНИК!A:P,7,FALSE())</f>
        <v>40</v>
      </c>
      <c r="G15" s="132" t="str">
        <f>VLOOKUP(B15,ИСХОДНИК!A:P,10,FALSE())</f>
        <v>R717, R744 и фреоны</v>
      </c>
      <c r="H15" s="132">
        <f>VLOOKUP(B15,ИСХОДНИК!A:P,8,FALSE())</f>
        <v>52</v>
      </c>
      <c r="I15" s="133" t="str">
        <f>VLOOKUP(B15,ИСХОДНИК!A:P,9,FALSE())</f>
        <v xml:space="preserve"> -60…120</v>
      </c>
      <c r="J15" s="131" t="str">
        <f>VLOOKUP(B15,ИСХОДНИК!A:P,15,FALSE())</f>
        <v>U6 PL40R</v>
      </c>
      <c r="K15" s="135">
        <f>VLOOKUP(B15,ИСХОДНИК!A:P,13,FALSE())</f>
        <v>330</v>
      </c>
      <c r="L15" s="135">
        <f>VLOOKUP(B15,ИСХОДНИК!A:P,14,FALSE())</f>
        <v>396</v>
      </c>
      <c r="M15" s="136" t="str">
        <f>IF(VLOOKUP(B15,ИСХОДНИК!A:R,18,FALSE())=1,ИСХОДНИК!$T$2,IF(VLOOKUP(B15,ИСХОДНИК!A:R,18,FALSE())=2,ИСХОДНИК!$T$5,IF(VLOOKUP(B15,ИСХОДНИК!A:R,18,FALSE())=3,ИСХОДНИК!$T$6)))</f>
        <v>○</v>
      </c>
    </row>
  </sheetData>
  <autoFilter ref="B11:M11" xr:uid="{00000000-0001-0000-0A00-000000000000}"/>
  <mergeCells count="2">
    <mergeCell ref="B3:H3"/>
    <mergeCell ref="J10:M10"/>
  </mergeCells>
  <pageMargins left="0.75" right="0.75" top="1" bottom="1" header="0.511811023622047" footer="0.5"/>
  <pageSetup paperSize="9" orientation="portrait" horizontalDpi="300" verticalDpi="300" r:id="rId1"/>
  <headerFooter>
    <oddFooter>&amp;C&amp;1#&amp;"Calibri,Обычный"&amp;10&amp;K000000Classified as Business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075CB-0046-4B9F-8E22-48CAF5B12C3B}">
  <dimension ref="A1:T45"/>
  <sheetViews>
    <sheetView showGridLines="0" zoomScale="130" zoomScaleNormal="130" workbookViewId="0">
      <selection activeCell="B12" sqref="B12"/>
    </sheetView>
  </sheetViews>
  <sheetFormatPr defaultColWidth="9.28515625" defaultRowHeight="12.75"/>
  <cols>
    <col min="1" max="1" width="2.140625" style="149" customWidth="1"/>
    <col min="2" max="2" width="13.5703125" style="151" customWidth="1"/>
    <col min="3" max="3" width="31.28515625" style="149" customWidth="1"/>
    <col min="4" max="4" width="22.7109375" style="149" bestFit="1" customWidth="1"/>
    <col min="5" max="5" width="9.28515625" style="149" customWidth="1"/>
    <col min="6" max="6" width="20.42578125" style="149" customWidth="1"/>
    <col min="7" max="7" width="8.85546875" style="149" customWidth="1"/>
    <col min="8" max="8" width="17.42578125" style="149" customWidth="1"/>
    <col min="9" max="9" width="12.28515625" style="149" customWidth="1"/>
    <col min="10" max="10" width="11.140625" style="149" customWidth="1"/>
    <col min="11" max="11" width="12" style="149" customWidth="1"/>
    <col min="12" max="12" width="4.5703125" style="149" customWidth="1"/>
    <col min="13" max="15" width="9.28515625" style="149"/>
    <col min="16" max="16" width="11.85546875" style="149" customWidth="1"/>
    <col min="17" max="17" width="11.140625" style="149" customWidth="1"/>
    <col min="18" max="16384" width="9.28515625" style="149"/>
  </cols>
  <sheetData>
    <row r="1" spans="2:20" ht="10.5" customHeight="1"/>
    <row r="2" spans="2:20" ht="42" customHeight="1">
      <c r="B2" s="285" t="s">
        <v>310</v>
      </c>
      <c r="C2" s="286"/>
      <c r="D2" s="286"/>
      <c r="E2" s="286"/>
      <c r="F2" s="286"/>
      <c r="G2" s="286"/>
      <c r="H2" s="286"/>
      <c r="I2" s="286"/>
      <c r="J2" s="286"/>
      <c r="K2" s="286"/>
      <c r="L2" s="287"/>
      <c r="N2" s="439" t="s">
        <v>1599</v>
      </c>
      <c r="O2" s="521"/>
      <c r="P2" s="521"/>
      <c r="Q2" s="521"/>
      <c r="R2" s="521"/>
      <c r="S2" s="521"/>
      <c r="T2" s="522"/>
    </row>
    <row r="3" spans="2:20" ht="51" customHeight="1">
      <c r="B3" s="449" t="s">
        <v>311</v>
      </c>
      <c r="C3" s="449"/>
      <c r="D3" s="449"/>
      <c r="E3" s="449"/>
      <c r="F3" s="449"/>
      <c r="G3" s="449"/>
      <c r="H3" s="111"/>
      <c r="I3" s="111"/>
      <c r="J3" s="111"/>
      <c r="K3" s="111"/>
      <c r="L3" s="112"/>
      <c r="N3" s="260"/>
      <c r="O3" s="261"/>
      <c r="P3" s="443"/>
      <c r="Q3" s="443"/>
      <c r="R3" s="261"/>
      <c r="S3" s="261"/>
      <c r="T3" s="262"/>
    </row>
    <row r="4" spans="2:20" ht="9.75" customHeight="1">
      <c r="B4" s="113" t="s">
        <v>2</v>
      </c>
      <c r="C4" s="114" t="s">
        <v>3</v>
      </c>
      <c r="D4" s="154"/>
      <c r="E4" s="115"/>
      <c r="F4" s="116"/>
      <c r="G4" s="116"/>
      <c r="H4" s="111"/>
      <c r="I4" s="111"/>
      <c r="J4" s="111"/>
      <c r="K4" s="111"/>
      <c r="L4" s="112"/>
      <c r="N4" s="260"/>
      <c r="O4" s="261"/>
      <c r="P4" s="261"/>
      <c r="Q4" s="261"/>
      <c r="R4" s="261"/>
      <c r="S4" s="261"/>
      <c r="T4" s="262"/>
    </row>
    <row r="5" spans="2:20" ht="10.5" customHeight="1">
      <c r="B5" s="118" t="s">
        <v>4</v>
      </c>
      <c r="C5" s="114" t="s">
        <v>5</v>
      </c>
      <c r="D5" s="154"/>
      <c r="E5" s="115"/>
      <c r="F5" s="116"/>
      <c r="G5" s="116"/>
      <c r="H5" s="111"/>
      <c r="I5" s="111"/>
      <c r="J5" s="111"/>
      <c r="K5" s="111"/>
      <c r="L5" s="112"/>
      <c r="N5" s="260"/>
      <c r="O5" s="261"/>
      <c r="P5" s="261"/>
      <c r="Q5" s="261"/>
      <c r="R5" s="261"/>
      <c r="S5" s="261"/>
      <c r="T5" s="262"/>
    </row>
    <row r="6" spans="2:20" ht="10.5" customHeight="1">
      <c r="B6" s="119" t="s">
        <v>6</v>
      </c>
      <c r="C6" s="114" t="s">
        <v>7</v>
      </c>
      <c r="D6" s="154"/>
      <c r="E6" s="115"/>
      <c r="F6" s="116"/>
      <c r="G6" s="116"/>
      <c r="H6" s="111"/>
      <c r="I6" s="111"/>
      <c r="J6" s="111"/>
      <c r="K6" s="111"/>
      <c r="L6" s="112"/>
      <c r="N6" s="260"/>
      <c r="O6" s="261"/>
      <c r="P6" s="261"/>
      <c r="Q6" s="261"/>
      <c r="R6" s="261"/>
      <c r="S6" s="261"/>
      <c r="T6" s="262"/>
    </row>
    <row r="7" spans="2:20" ht="10.5" customHeight="1">
      <c r="B7" s="119"/>
      <c r="C7" s="114"/>
      <c r="D7" s="154"/>
      <c r="E7" s="115"/>
      <c r="F7" s="116"/>
      <c r="G7" s="116"/>
      <c r="H7" s="111"/>
      <c r="I7" s="111"/>
      <c r="J7" s="111"/>
      <c r="K7" s="111"/>
      <c r="L7" s="112"/>
      <c r="N7" s="260"/>
      <c r="O7" s="261"/>
      <c r="P7" s="261"/>
      <c r="Q7" s="261"/>
      <c r="R7" s="261"/>
      <c r="S7" s="261"/>
      <c r="T7" s="262"/>
    </row>
    <row r="8" spans="2:20" ht="15" customHeight="1">
      <c r="B8" s="120"/>
      <c r="C8" s="121"/>
      <c r="D8" s="121"/>
      <c r="E8" s="121"/>
      <c r="F8" s="122"/>
      <c r="G8" s="122"/>
      <c r="H8" s="218"/>
      <c r="I8" s="177"/>
      <c r="J8" s="165"/>
      <c r="K8" s="165"/>
      <c r="L8" s="219"/>
      <c r="N8" s="263"/>
      <c r="O8" s="265"/>
      <c r="P8" s="261"/>
      <c r="Q8" s="261"/>
      <c r="R8" s="542"/>
      <c r="S8" s="542"/>
      <c r="T8" s="543"/>
    </row>
    <row r="9" spans="2:20" ht="15" customHeight="1">
      <c r="B9" s="120"/>
      <c r="C9" s="124"/>
      <c r="D9" s="124"/>
      <c r="E9" s="124"/>
      <c r="F9" s="126"/>
      <c r="G9" s="126"/>
      <c r="H9" s="218"/>
      <c r="I9" s="177"/>
      <c r="J9" s="165"/>
      <c r="K9" s="165"/>
      <c r="L9" s="219"/>
      <c r="N9" s="264"/>
      <c r="O9" s="259"/>
      <c r="P9" s="544"/>
      <c r="Q9" s="544"/>
      <c r="R9" s="516"/>
      <c r="S9" s="516"/>
      <c r="T9" s="517"/>
    </row>
    <row r="10" spans="2:20" ht="18" customHeight="1">
      <c r="B10" s="563" t="s">
        <v>312</v>
      </c>
      <c r="C10" s="564"/>
      <c r="D10" s="564"/>
      <c r="E10" s="564"/>
      <c r="F10" s="564"/>
      <c r="G10" s="564"/>
      <c r="H10" s="564"/>
      <c r="I10" s="545" t="s">
        <v>1714</v>
      </c>
      <c r="J10" s="545"/>
      <c r="K10" s="545"/>
      <c r="L10" s="546"/>
      <c r="N10" s="539" t="s">
        <v>1591</v>
      </c>
      <c r="O10" s="539" t="s">
        <v>13</v>
      </c>
      <c r="P10" s="540" t="s">
        <v>1601</v>
      </c>
      <c r="Q10" s="540"/>
      <c r="R10" s="541" t="s">
        <v>1600</v>
      </c>
      <c r="S10" s="541"/>
      <c r="T10" s="541"/>
    </row>
    <row r="11" spans="2:20" ht="40.5">
      <c r="B11" s="280" t="s">
        <v>9</v>
      </c>
      <c r="C11" s="280" t="s">
        <v>10</v>
      </c>
      <c r="D11" s="280" t="s">
        <v>12</v>
      </c>
      <c r="E11" s="280" t="s">
        <v>13</v>
      </c>
      <c r="F11" s="280" t="s">
        <v>14</v>
      </c>
      <c r="G11" s="280" t="s">
        <v>15</v>
      </c>
      <c r="H11" s="280" t="s">
        <v>313</v>
      </c>
      <c r="I11" s="300" t="s">
        <v>17</v>
      </c>
      <c r="J11" s="300" t="s">
        <v>18</v>
      </c>
      <c r="K11" s="300" t="s">
        <v>19</v>
      </c>
      <c r="L11" s="301" t="s">
        <v>20</v>
      </c>
      <c r="N11" s="539"/>
      <c r="O11" s="539"/>
      <c r="P11" s="271" t="s">
        <v>1594</v>
      </c>
      <c r="Q11" s="272" t="s">
        <v>1595</v>
      </c>
      <c r="R11" s="275" t="s">
        <v>1596</v>
      </c>
      <c r="S11" s="276" t="s">
        <v>1595</v>
      </c>
      <c r="T11" s="276" t="s">
        <v>1597</v>
      </c>
    </row>
    <row r="12" spans="2:20" ht="30" customHeight="1">
      <c r="B12" s="168" t="s">
        <v>1187</v>
      </c>
      <c r="C12" s="159" t="str">
        <f>VLOOKUP(B12,ИСХОДНИК!A:P,5,FALSE())</f>
        <v>ORV 25 D с термостатом 49⁰С</v>
      </c>
      <c r="D12" s="160" t="str">
        <f>VLOOKUP(B12,ИСХОДНИК!A:P,11,FALSE())</f>
        <v>Под сварку встык DIN</v>
      </c>
      <c r="E12" s="161">
        <f>VLOOKUP(B12,ИСХОДНИК!A:P,7,FALSE())</f>
        <v>25</v>
      </c>
      <c r="F12" s="133" t="str">
        <f>VLOOKUP(B12,ИСХОДНИК!A:P,10,FALSE())</f>
        <v xml:space="preserve">Холодильные масла </v>
      </c>
      <c r="G12" s="133">
        <f>VLOOKUP(B12,ИСХОДНИК!A:P,8,FALSE())</f>
        <v>52</v>
      </c>
      <c r="H12" s="133" t="str">
        <f>VLOOKUP(B12,ИСХОДНИК!A:P,9,FALSE())</f>
        <v xml:space="preserve"> -10…85</v>
      </c>
      <c r="I12" s="161" t="str">
        <f>VLOOKUP(B12,ИСХОДНИК!A:P,15,FALSE())</f>
        <v>U6 PL40R</v>
      </c>
      <c r="J12" s="169">
        <f>VLOOKUP(B12,ИСХОДНИК!A:N,13,FALSE())</f>
        <v>585</v>
      </c>
      <c r="K12" s="169">
        <f>VLOOKUP(B12,ИСХОДНИК!A:N,14,FALSE())</f>
        <v>702</v>
      </c>
      <c r="L12" s="328" t="str">
        <f>IF(VLOOKUP(B12,ИСХОДНИК!A:R,18,FALSE())=1,ИСХОДНИК!$T$2,IF(VLOOKUP(B12,ИСХОДНИК!A:R,18,FALSE())=2,ИСХОДНИК!$T$5,IF(VLOOKUP(B12,ИСХОДНИК!A:R,18,FALSE())=3,ИСХОДНИК!$T$6)))</f>
        <v>○</v>
      </c>
      <c r="N12" s="132">
        <v>1</v>
      </c>
      <c r="O12" s="131">
        <v>20</v>
      </c>
      <c r="P12" s="266">
        <v>26.9</v>
      </c>
      <c r="Q12" s="267">
        <v>2.2999999999999998</v>
      </c>
      <c r="R12" s="269">
        <v>22.08</v>
      </c>
      <c r="S12" s="269">
        <v>7</v>
      </c>
      <c r="T12" s="269">
        <v>12</v>
      </c>
    </row>
    <row r="13" spans="2:20" ht="30" customHeight="1">
      <c r="B13" s="128" t="s">
        <v>1188</v>
      </c>
      <c r="C13" s="159" t="str">
        <f>VLOOKUP(B13,ИСХОДНИК!A:P,5,FALSE())</f>
        <v>ORV 25 D с термостатом 60⁰С</v>
      </c>
      <c r="D13" s="130" t="str">
        <f>VLOOKUP(B13,ИСХОДНИК!A:P,11,FALSE())</f>
        <v>Под сварку встык DIN</v>
      </c>
      <c r="E13" s="161">
        <f>VLOOKUP(B13,ИСХОДНИК!A:P,7,FALSE())</f>
        <v>25</v>
      </c>
      <c r="F13" s="132" t="str">
        <f>VLOOKUP(B13,ИСХОДНИК!A:P,10,FALSE())</f>
        <v xml:space="preserve">Холодильные масла </v>
      </c>
      <c r="G13" s="132">
        <f>VLOOKUP(B13,ИСХОДНИК!A:P,8,FALSE())</f>
        <v>52</v>
      </c>
      <c r="H13" s="133" t="str">
        <f>VLOOKUP(B13,ИСХОДНИК!A:P,9,FALSE())</f>
        <v xml:space="preserve"> -10…85</v>
      </c>
      <c r="I13" s="161" t="str">
        <f>VLOOKUP(B13,ИСХОДНИК!A:P,15,FALSE())</f>
        <v>U6 PL40R</v>
      </c>
      <c r="J13" s="135">
        <f>VLOOKUP(B13,ИСХОДНИК!A:N,13,FALSE())</f>
        <v>585</v>
      </c>
      <c r="K13" s="135">
        <f>VLOOKUP(B13,ИСХОДНИК!A:N,14,FALSE())</f>
        <v>702</v>
      </c>
      <c r="L13" s="328" t="str">
        <f>IF(VLOOKUP(B13,ИСХОДНИК!A:R,18,FALSE())=1,ИСХОДНИК!$T$2,IF(VLOOKUP(B13,ИСХОДНИК!A:R,18,FALSE())=2,ИСХОДНИК!$T$5,IF(VLOOKUP(B13,ИСХОДНИК!A:R,18,FALSE())=3,ИСХОДНИК!$T$6)))</f>
        <v>○</v>
      </c>
      <c r="N13" s="131">
        <v>2</v>
      </c>
      <c r="O13" s="131">
        <v>25</v>
      </c>
      <c r="P13" s="267">
        <v>33.700000000000003</v>
      </c>
      <c r="Q13" s="267">
        <v>2.6</v>
      </c>
      <c r="R13" s="269">
        <v>28.08</v>
      </c>
      <c r="S13" s="269">
        <v>4</v>
      </c>
      <c r="T13" s="269">
        <v>12</v>
      </c>
    </row>
    <row r="14" spans="2:20" ht="30" customHeight="1">
      <c r="B14" s="168" t="s">
        <v>1277</v>
      </c>
      <c r="C14" s="159" t="str">
        <f>VLOOKUP(B14,ИСХОДНИК!A:P,5,FALSE())</f>
        <v>ORV 25 SD с термостатом 49⁰С</v>
      </c>
      <c r="D14" s="160" t="str">
        <f>VLOOKUP(B14,ИСХОДНИК!A:P,11,FALSE())</f>
        <v xml:space="preserve">Под пайку SD </v>
      </c>
      <c r="E14" s="161">
        <f>VLOOKUP(B14,ИСХОДНИК!A:P,7,FALSE())</f>
        <v>25</v>
      </c>
      <c r="F14" s="133" t="str">
        <f>VLOOKUP(B14,ИСХОДНИК!A:P,10,FALSE())</f>
        <v xml:space="preserve">Холодильные масла </v>
      </c>
      <c r="G14" s="133">
        <f>VLOOKUP(B14,ИСХОДНИК!A:P,8,FALSE())</f>
        <v>52</v>
      </c>
      <c r="H14" s="133" t="str">
        <f>VLOOKUP(B14,ИСХОДНИК!A:P,9,FALSE())</f>
        <v xml:space="preserve"> -10…85</v>
      </c>
      <c r="I14" s="161" t="str">
        <f>VLOOKUP(B14,ИСХОДНИК!A:P,15,FALSE())</f>
        <v>U6 PL40R</v>
      </c>
      <c r="J14" s="169">
        <f>VLOOKUP(B14,ИСХОДНИК!A:N,13,FALSE())</f>
        <v>585</v>
      </c>
      <c r="K14" s="169">
        <f>VLOOKUP(B14,ИСХОДНИК!A:N,14,FALSE())</f>
        <v>702</v>
      </c>
      <c r="L14" s="162" t="str">
        <f>IF(VLOOKUP(B14,ИСХОДНИК!A:R,18,FALSE())=1,ИСХОДНИК!$T$2,IF(VLOOKUP(B14,ИСХОДНИК!A:R,18,FALSE())=2,ИСХОДНИК!$T$5,IF(VLOOKUP(B14,ИСХОДНИК!A:R,18,FALSE())=3,ИСХОДНИК!$T$6)))</f>
        <v>◑</v>
      </c>
      <c r="N14" s="131">
        <v>3</v>
      </c>
      <c r="O14" s="131">
        <v>32</v>
      </c>
      <c r="P14" s="267">
        <v>42.4</v>
      </c>
      <c r="Q14" s="267">
        <v>2.6</v>
      </c>
      <c r="R14" s="269">
        <v>35.07</v>
      </c>
      <c r="S14" s="269">
        <v>5</v>
      </c>
      <c r="T14" s="269">
        <v>12</v>
      </c>
    </row>
    <row r="15" spans="2:20" ht="30" customHeight="1">
      <c r="B15" s="128" t="s">
        <v>1278</v>
      </c>
      <c r="C15" s="159" t="str">
        <f>VLOOKUP(B15,ИСХОДНИК!A:P,5,FALSE())</f>
        <v>ORV 25 SD с термостатом 60⁰С</v>
      </c>
      <c r="D15" s="130" t="str">
        <f>VLOOKUP(B15,ИСХОДНИК!A:P,11,FALSE())</f>
        <v xml:space="preserve">Под пайку SD </v>
      </c>
      <c r="E15" s="161">
        <f>VLOOKUP(B15,ИСХОДНИК!A:P,7,FALSE())</f>
        <v>25</v>
      </c>
      <c r="F15" s="132" t="str">
        <f>VLOOKUP(B15,ИСХОДНИК!A:P,10,FALSE())</f>
        <v xml:space="preserve">Холодильные масла </v>
      </c>
      <c r="G15" s="132">
        <f>VLOOKUP(B15,ИСХОДНИК!A:P,8,FALSE())</f>
        <v>52</v>
      </c>
      <c r="H15" s="133" t="str">
        <f>VLOOKUP(B15,ИСХОДНИК!A:P,9,FALSE())</f>
        <v xml:space="preserve"> -10…85</v>
      </c>
      <c r="I15" s="161" t="str">
        <f>VLOOKUP(B15,ИСХОДНИК!A:P,15,FALSE())</f>
        <v>U6 PL40R</v>
      </c>
      <c r="J15" s="135">
        <f>VLOOKUP(B15,ИСХОДНИК!A:N,13,FALSE())</f>
        <v>585</v>
      </c>
      <c r="K15" s="135">
        <f>VLOOKUP(B15,ИСХОДНИК!A:N,14,FALSE())</f>
        <v>702</v>
      </c>
      <c r="L15" s="162" t="str">
        <f>IF(VLOOKUP(B15,ИСХОДНИК!A:R,18,FALSE())=1,ИСХОДНИК!$T$2,IF(VLOOKUP(B15,ИСХОДНИК!A:R,18,FALSE())=2,ИСХОДНИК!$T$5,IF(VLOOKUP(B15,ИСХОДНИК!A:R,18,FALSE())=3,ИСХОДНИК!$T$6)))</f>
        <v>◑</v>
      </c>
      <c r="N15" s="131">
        <v>4</v>
      </c>
      <c r="O15" s="131">
        <v>40</v>
      </c>
      <c r="P15" s="267">
        <v>48.3</v>
      </c>
      <c r="Q15" s="267">
        <v>2.6</v>
      </c>
      <c r="R15" s="269">
        <v>42.07</v>
      </c>
      <c r="S15" s="269">
        <v>4.5</v>
      </c>
      <c r="T15" s="269">
        <v>15</v>
      </c>
    </row>
    <row r="16" spans="2:20" ht="30" customHeight="1">
      <c r="B16" s="168" t="s">
        <v>1189</v>
      </c>
      <c r="C16" s="159" t="str">
        <f>VLOOKUP(B16,ИСХОДНИК!A:P,5,FALSE())</f>
        <v>ORV 32 D с термостатом 49⁰С</v>
      </c>
      <c r="D16" s="160" t="str">
        <f>VLOOKUP(B16,ИСХОДНИК!A:P,11,FALSE())</f>
        <v>Под сварку встык DIN</v>
      </c>
      <c r="E16" s="161">
        <f>VLOOKUP(B16,ИСХОДНИК!A:P,7,FALSE())</f>
        <v>32</v>
      </c>
      <c r="F16" s="133" t="str">
        <f>VLOOKUP(B16,ИСХОДНИК!A:P,10,FALSE())</f>
        <v xml:space="preserve">Холодильные масла </v>
      </c>
      <c r="G16" s="133">
        <f>VLOOKUP(B16,ИСХОДНИК!A:P,8,FALSE())</f>
        <v>52</v>
      </c>
      <c r="H16" s="133" t="str">
        <f>VLOOKUP(B16,ИСХОДНИК!A:P,9,FALSE())</f>
        <v xml:space="preserve"> -10…85</v>
      </c>
      <c r="I16" s="161" t="str">
        <f>VLOOKUP(B16,ИСХОДНИК!A:P,15,FALSE())</f>
        <v>U6 PL40R</v>
      </c>
      <c r="J16" s="169">
        <f>VLOOKUP(B16,ИСХОДНИК!A:N,13,FALSE())</f>
        <v>615</v>
      </c>
      <c r="K16" s="169">
        <f>VLOOKUP(B16,ИСХОДНИК!A:N,14,FALSE())</f>
        <v>738</v>
      </c>
      <c r="L16" s="328" t="str">
        <f>IF(VLOOKUP(B16,ИСХОДНИК!A:R,18,FALSE())=1,ИСХОДНИК!$T$2,IF(VLOOKUP(B16,ИСХОДНИК!A:R,18,FALSE())=2,ИСХОДНИК!$T$5,IF(VLOOKUP(B16,ИСХОДНИК!A:R,18,FALSE())=3,ИСХОДНИК!$T$6)))</f>
        <v>○</v>
      </c>
      <c r="N16" s="131">
        <v>5</v>
      </c>
      <c r="O16" s="131">
        <v>50</v>
      </c>
      <c r="P16" s="267">
        <v>60.3</v>
      </c>
      <c r="Q16" s="267">
        <v>2.9</v>
      </c>
      <c r="R16" s="269">
        <v>54.09</v>
      </c>
      <c r="S16" s="269">
        <v>4.5</v>
      </c>
      <c r="T16" s="269">
        <v>15</v>
      </c>
    </row>
    <row r="17" spans="2:20" ht="30" customHeight="1">
      <c r="B17" s="128" t="s">
        <v>1190</v>
      </c>
      <c r="C17" s="159" t="str">
        <f>VLOOKUP(B17,ИСХОДНИК!A:P,5,FALSE())</f>
        <v>ORV 32 D с термостатом 60⁰С</v>
      </c>
      <c r="D17" s="130" t="str">
        <f>VLOOKUP(B17,ИСХОДНИК!A:P,11,FALSE())</f>
        <v>Под сварку встык DIN</v>
      </c>
      <c r="E17" s="161">
        <f>VLOOKUP(B17,ИСХОДНИК!A:P,7,FALSE())</f>
        <v>32</v>
      </c>
      <c r="F17" s="132" t="str">
        <f>VLOOKUP(B17,ИСХОДНИК!A:P,10,FALSE())</f>
        <v xml:space="preserve">Холодильные масла </v>
      </c>
      <c r="G17" s="132">
        <f>VLOOKUP(B17,ИСХОДНИК!A:P,8,FALSE())</f>
        <v>52</v>
      </c>
      <c r="H17" s="133" t="str">
        <f>VLOOKUP(B17,ИСХОДНИК!A:P,9,FALSE())</f>
        <v xml:space="preserve"> -10…85</v>
      </c>
      <c r="I17" s="161" t="str">
        <f>VLOOKUP(B17,ИСХОДНИК!A:P,15,FALSE())</f>
        <v>U6 PL40R</v>
      </c>
      <c r="J17" s="135">
        <f>VLOOKUP(B17,ИСХОДНИК!A:N,13,FALSE())</f>
        <v>615</v>
      </c>
      <c r="K17" s="135">
        <f>VLOOKUP(B17,ИСХОДНИК!A:N,14,FALSE())</f>
        <v>738</v>
      </c>
      <c r="L17" s="328" t="str">
        <f>IF(VLOOKUP(B17,ИСХОДНИК!A:R,18,FALSE())=1,ИСХОДНИК!$T$2,IF(VLOOKUP(B17,ИСХОДНИК!A:R,18,FALSE())=2,ИСХОДНИК!$T$5,IF(VLOOKUP(B17,ИСХОДНИК!A:R,18,FALSE())=3,ИСХОДНИК!$T$6)))</f>
        <v>○</v>
      </c>
      <c r="N17" s="131">
        <v>6</v>
      </c>
      <c r="O17" s="131">
        <v>65</v>
      </c>
      <c r="P17" s="267">
        <v>76.099999999999994</v>
      </c>
      <c r="Q17" s="267">
        <v>2.9</v>
      </c>
      <c r="R17" s="305">
        <v>76.099999999999994</v>
      </c>
      <c r="S17" s="306">
        <v>4</v>
      </c>
      <c r="T17" s="306">
        <v>20</v>
      </c>
    </row>
    <row r="18" spans="2:20" ht="30" customHeight="1">
      <c r="B18" s="168" t="s">
        <v>1279</v>
      </c>
      <c r="C18" s="159" t="str">
        <f>VLOOKUP(B18,ИСХОДНИК!A:P,5,FALSE())</f>
        <v>ORV 32 SD с термостатом 49⁰С</v>
      </c>
      <c r="D18" s="160" t="str">
        <f>VLOOKUP(B18,ИСХОДНИК!A:P,11,FALSE())</f>
        <v xml:space="preserve">Под пайку SD </v>
      </c>
      <c r="E18" s="161">
        <f>VLOOKUP(B18,ИСХОДНИК!A:P,7,FALSE())</f>
        <v>32</v>
      </c>
      <c r="F18" s="133" t="str">
        <f>VLOOKUP(B18,ИСХОДНИК!A:P,10,FALSE())</f>
        <v xml:space="preserve">Холодильные масла </v>
      </c>
      <c r="G18" s="133">
        <f>VLOOKUP(B18,ИСХОДНИК!A:P,8,FALSE())</f>
        <v>52</v>
      </c>
      <c r="H18" s="133" t="str">
        <f>VLOOKUP(B18,ИСХОДНИК!A:P,9,FALSE())</f>
        <v xml:space="preserve"> -10…85</v>
      </c>
      <c r="I18" s="161" t="str">
        <f>VLOOKUP(B18,ИСХОДНИК!A:P,15,FALSE())</f>
        <v>U6 PL40R</v>
      </c>
      <c r="J18" s="169">
        <f>VLOOKUP(B18,ИСХОДНИК!A:N,13,FALSE())</f>
        <v>615</v>
      </c>
      <c r="K18" s="169">
        <f>VLOOKUP(B18,ИСХОДНИК!A:N,14,FALSE())</f>
        <v>738</v>
      </c>
      <c r="L18" s="162" t="str">
        <f>IF(VLOOKUP(B18,ИСХОДНИК!A:R,18,FALSE())=1,ИСХОДНИК!$T$2,IF(VLOOKUP(B18,ИСХОДНИК!A:R,18,FALSE())=2,ИСХОДНИК!$T$5,IF(VLOOKUP(B18,ИСХОДНИК!A:R,18,FALSE())=3,ИСХОДНИК!$T$6)))</f>
        <v>◑</v>
      </c>
      <c r="N18" s="131">
        <v>7</v>
      </c>
      <c r="O18" s="131">
        <v>80</v>
      </c>
      <c r="P18" s="267">
        <v>88.9</v>
      </c>
      <c r="Q18" s="304">
        <v>3.2</v>
      </c>
      <c r="R18" s="324"/>
      <c r="S18" s="325"/>
      <c r="T18" s="326"/>
    </row>
    <row r="19" spans="2:20" ht="30" customHeight="1">
      <c r="B19" s="128" t="s">
        <v>1280</v>
      </c>
      <c r="C19" s="159" t="str">
        <f>VLOOKUP(B19,ИСХОДНИК!A:P,5,FALSE())</f>
        <v>ORV 32 SD с термостатом 60⁰С</v>
      </c>
      <c r="D19" s="130" t="str">
        <f>VLOOKUP(B19,ИСХОДНИК!A:P,11,FALSE())</f>
        <v xml:space="preserve">Под пайку SD </v>
      </c>
      <c r="E19" s="161">
        <f>VLOOKUP(B19,ИСХОДНИК!A:P,7,FALSE())</f>
        <v>32</v>
      </c>
      <c r="F19" s="132" t="str">
        <f>VLOOKUP(B19,ИСХОДНИК!A:P,10,FALSE())</f>
        <v xml:space="preserve">Холодильные масла </v>
      </c>
      <c r="G19" s="132">
        <f>VLOOKUP(B19,ИСХОДНИК!A:P,8,FALSE())</f>
        <v>52</v>
      </c>
      <c r="H19" s="133" t="str">
        <f>VLOOKUP(B19,ИСХОДНИК!A:P,9,FALSE())</f>
        <v xml:space="preserve"> -10…85</v>
      </c>
      <c r="I19" s="161" t="str">
        <f>VLOOKUP(B19,ИСХОДНИК!A:P,15,FALSE())</f>
        <v>U6 PL40R</v>
      </c>
      <c r="J19" s="135">
        <f>VLOOKUP(B19,ИСХОДНИК!A:N,13,FALSE())</f>
        <v>615</v>
      </c>
      <c r="K19" s="135">
        <f>VLOOKUP(B19,ИСХОДНИК!A:N,14,FALSE())</f>
        <v>738</v>
      </c>
      <c r="L19" s="162" t="str">
        <f>IF(VLOOKUP(B19,ИСХОДНИК!A:R,18,FALSE())=1,ИСХОДНИК!$T$2,IF(VLOOKUP(B19,ИСХОДНИК!A:R,18,FALSE())=2,ИСХОДНИК!$T$5,IF(VLOOKUP(B19,ИСХОДНИК!A:R,18,FALSE())=3,ИСХОДНИК!$T$6)))</f>
        <v>◑</v>
      </c>
      <c r="N19" s="323"/>
      <c r="O19" s="323"/>
      <c r="P19" s="323"/>
      <c r="Q19" s="323"/>
      <c r="R19" s="323"/>
      <c r="S19" s="323"/>
      <c r="T19" s="323"/>
    </row>
    <row r="20" spans="2:20" ht="30" customHeight="1">
      <c r="B20" s="168" t="s">
        <v>1191</v>
      </c>
      <c r="C20" s="159" t="str">
        <f>VLOOKUP(B20,ИСХОДНИК!A:P,5,FALSE())</f>
        <v>ORV 40 D с термостатом 49⁰С</v>
      </c>
      <c r="D20" s="160" t="str">
        <f>VLOOKUP(B20,ИСХОДНИК!A:P,11,FALSE())</f>
        <v>Под сварку встык DIN</v>
      </c>
      <c r="E20" s="161">
        <f>VLOOKUP(B20,ИСХОДНИК!A:P,7,FALSE())</f>
        <v>40</v>
      </c>
      <c r="F20" s="133" t="str">
        <f>VLOOKUP(B20,ИСХОДНИК!A:P,10,FALSE())</f>
        <v xml:space="preserve">Холодильные масла </v>
      </c>
      <c r="G20" s="133">
        <f>VLOOKUP(B20,ИСХОДНИК!A:P,8,FALSE())</f>
        <v>52</v>
      </c>
      <c r="H20" s="133" t="str">
        <f>VLOOKUP(B20,ИСХОДНИК!A:P,9,FALSE())</f>
        <v xml:space="preserve"> -10…85</v>
      </c>
      <c r="I20" s="161" t="str">
        <f>VLOOKUP(B20,ИСХОДНИК!A:P,15,FALSE())</f>
        <v>U6 PL40R</v>
      </c>
      <c r="J20" s="169">
        <f>VLOOKUP(B20,ИСХОДНИК!A:N,13,FALSE())</f>
        <v>725</v>
      </c>
      <c r="K20" s="169">
        <f>VLOOKUP(B20,ИСХОДНИК!A:N,14,FALSE())</f>
        <v>870</v>
      </c>
      <c r="L20" s="328" t="str">
        <f>IF(VLOOKUP(B20,ИСХОДНИК!A:R,18,FALSE())=1,ИСХОДНИК!$T$2,IF(VLOOKUP(B20,ИСХОДНИК!A:R,18,FALSE())=2,ИСХОДНИК!$T$5,IF(VLOOKUP(B20,ИСХОДНИК!A:R,18,FALSE())=3,ИСХОДНИК!$T$6)))</f>
        <v>○</v>
      </c>
      <c r="N20" s="323"/>
      <c r="O20" s="323"/>
      <c r="P20" s="323"/>
      <c r="Q20" s="323"/>
      <c r="R20" s="323"/>
      <c r="S20" s="323"/>
      <c r="T20" s="323"/>
    </row>
    <row r="21" spans="2:20" ht="30" customHeight="1">
      <c r="B21" s="128" t="s">
        <v>1192</v>
      </c>
      <c r="C21" s="159" t="str">
        <f>VLOOKUP(B21,ИСХОДНИК!A:P,5,FALSE())</f>
        <v>ORV 40 D с термостатом 60⁰С</v>
      </c>
      <c r="D21" s="130" t="str">
        <f>VLOOKUP(B21,ИСХОДНИК!A:P,11,FALSE())</f>
        <v>Под сварку встык DIN</v>
      </c>
      <c r="E21" s="161">
        <f>VLOOKUP(B21,ИСХОДНИК!A:P,7,FALSE())</f>
        <v>40</v>
      </c>
      <c r="F21" s="132" t="str">
        <f>VLOOKUP(B21,ИСХОДНИК!A:P,10,FALSE())</f>
        <v xml:space="preserve">Холодильные масла </v>
      </c>
      <c r="G21" s="132">
        <f>VLOOKUP(B21,ИСХОДНИК!A:P,8,FALSE())</f>
        <v>52</v>
      </c>
      <c r="H21" s="133" t="str">
        <f>VLOOKUP(B21,ИСХОДНИК!A:P,9,FALSE())</f>
        <v xml:space="preserve"> -10…85</v>
      </c>
      <c r="I21" s="161" t="str">
        <f>VLOOKUP(B21,ИСХОДНИК!A:P,15,FALSE())</f>
        <v>U6 PL40R</v>
      </c>
      <c r="J21" s="135">
        <f>VLOOKUP(B21,ИСХОДНИК!A:N,13,FALSE())</f>
        <v>725</v>
      </c>
      <c r="K21" s="135">
        <f>VLOOKUP(B21,ИСХОДНИК!A:N,14,FALSE())</f>
        <v>870</v>
      </c>
      <c r="L21" s="328" t="str">
        <f>IF(VLOOKUP(B21,ИСХОДНИК!A:R,18,FALSE())=1,ИСХОДНИК!$T$2,IF(VLOOKUP(B21,ИСХОДНИК!A:R,18,FALSE())=2,ИСХОДНИК!$T$5,IF(VLOOKUP(B21,ИСХОДНИК!A:R,18,FALSE())=3,ИСХОДНИК!$T$6)))</f>
        <v>○</v>
      </c>
      <c r="N21" s="323"/>
      <c r="O21" s="323"/>
      <c r="P21" s="323"/>
      <c r="Q21" s="323"/>
      <c r="R21" s="323"/>
      <c r="S21" s="323"/>
      <c r="T21" s="323"/>
    </row>
    <row r="22" spans="2:20" ht="30" customHeight="1">
      <c r="B22" s="168" t="s">
        <v>1281</v>
      </c>
      <c r="C22" s="159" t="str">
        <f>VLOOKUP(B22,ИСХОДНИК!A:P,5,FALSE())</f>
        <v>ORV 40 SD с термостатом 49⁰С</v>
      </c>
      <c r="D22" s="160" t="str">
        <f>VLOOKUP(B22,ИСХОДНИК!A:P,11,FALSE())</f>
        <v xml:space="preserve">Под пайку SD </v>
      </c>
      <c r="E22" s="161">
        <f>VLOOKUP(B22,ИСХОДНИК!A:P,7,FALSE())</f>
        <v>40</v>
      </c>
      <c r="F22" s="133" t="str">
        <f>VLOOKUP(B22,ИСХОДНИК!A:P,10,FALSE())</f>
        <v xml:space="preserve">Холодильные масла </v>
      </c>
      <c r="G22" s="133">
        <f>VLOOKUP(B22,ИСХОДНИК!A:P,8,FALSE())</f>
        <v>52</v>
      </c>
      <c r="H22" s="133" t="str">
        <f>VLOOKUP(B22,ИСХОДНИК!A:P,9,FALSE())</f>
        <v xml:space="preserve"> -10…85</v>
      </c>
      <c r="I22" s="161" t="str">
        <f>VLOOKUP(B22,ИСХОДНИК!A:P,15,FALSE())</f>
        <v>U6 PL40R</v>
      </c>
      <c r="J22" s="169">
        <f>VLOOKUP(B22,ИСХОДНИК!A:N,13,FALSE())</f>
        <v>725</v>
      </c>
      <c r="K22" s="169">
        <f>VLOOKUP(B22,ИСХОДНИК!A:N,14,FALSE())</f>
        <v>870</v>
      </c>
      <c r="L22" s="162" t="str">
        <f>IF(VLOOKUP(B22,ИСХОДНИК!A:R,18,FALSE())=1,ИСХОДНИК!$T$2,IF(VLOOKUP(B22,ИСХОДНИК!A:R,18,FALSE())=2,ИСХОДНИК!$T$5,IF(VLOOKUP(B22,ИСХОДНИК!A:R,18,FALSE())=3,ИСХОДНИК!$T$6)))</f>
        <v>◑</v>
      </c>
    </row>
    <row r="23" spans="2:20" ht="30" customHeight="1">
      <c r="B23" s="128" t="s">
        <v>1282</v>
      </c>
      <c r="C23" s="159" t="str">
        <f>VLOOKUP(B23,ИСХОДНИК!A:P,5,FALSE())</f>
        <v>ORV 40 SD с термостатом 60⁰С</v>
      </c>
      <c r="D23" s="130" t="str">
        <f>VLOOKUP(B23,ИСХОДНИК!A:P,11,FALSE())</f>
        <v xml:space="preserve">Под пайку SD </v>
      </c>
      <c r="E23" s="161">
        <f>VLOOKUP(B23,ИСХОДНИК!A:P,7,FALSE())</f>
        <v>40</v>
      </c>
      <c r="F23" s="132" t="str">
        <f>VLOOKUP(B23,ИСХОДНИК!A:P,10,FALSE())</f>
        <v xml:space="preserve">Холодильные масла </v>
      </c>
      <c r="G23" s="132">
        <f>VLOOKUP(B23,ИСХОДНИК!A:P,8,FALSE())</f>
        <v>52</v>
      </c>
      <c r="H23" s="133" t="str">
        <f>VLOOKUP(B23,ИСХОДНИК!A:P,9,FALSE())</f>
        <v xml:space="preserve"> -10…85</v>
      </c>
      <c r="I23" s="161" t="str">
        <f>VLOOKUP(B23,ИСХОДНИК!A:P,15,FALSE())</f>
        <v>U6 PL40R</v>
      </c>
      <c r="J23" s="135">
        <f>VLOOKUP(B23,ИСХОДНИК!A:N,13,FALSE())</f>
        <v>725</v>
      </c>
      <c r="K23" s="135">
        <f>VLOOKUP(B23,ИСХОДНИК!A:N,14,FALSE())</f>
        <v>870</v>
      </c>
      <c r="L23" s="162" t="str">
        <f>IF(VLOOKUP(B23,ИСХОДНИК!A:R,18,FALSE())=1,ИСХОДНИК!$T$2,IF(VLOOKUP(B23,ИСХОДНИК!A:R,18,FALSE())=2,ИСХОДНИК!$T$5,IF(VLOOKUP(B23,ИСХОДНИК!A:R,18,FALSE())=3,ИСХОДНИК!$T$6)))</f>
        <v>◑</v>
      </c>
    </row>
    <row r="24" spans="2:20" ht="25.5">
      <c r="B24" s="168" t="s">
        <v>1193</v>
      </c>
      <c r="C24" s="159" t="str">
        <f>VLOOKUP(B24,ИСХОДНИК!A:P,5,FALSE())</f>
        <v>ORV 50 D с термостатом 49⁰С</v>
      </c>
      <c r="D24" s="160" t="str">
        <f>VLOOKUP(B24,ИСХОДНИК!A:P,11,FALSE())</f>
        <v>Под сварку встык DIN</v>
      </c>
      <c r="E24" s="161">
        <f>VLOOKUP(B24,ИСХОДНИК!A:P,7,FALSE())</f>
        <v>50</v>
      </c>
      <c r="F24" s="133" t="str">
        <f>VLOOKUP(B24,ИСХОДНИК!A:P,10,FALSE())</f>
        <v xml:space="preserve">Холодильные масла </v>
      </c>
      <c r="G24" s="133">
        <f>VLOOKUP(B24,ИСХОДНИК!A:P,8,FALSE())</f>
        <v>52</v>
      </c>
      <c r="H24" s="133" t="str">
        <f>VLOOKUP(B24,ИСХОДНИК!A:P,9,FALSE())</f>
        <v xml:space="preserve"> -10…85</v>
      </c>
      <c r="I24" s="161" t="str">
        <f>VLOOKUP(B24,ИСХОДНИК!A:P,15,FALSE())</f>
        <v>U6 PL40R</v>
      </c>
      <c r="J24" s="169">
        <f>VLOOKUP(B24,ИСХОДНИК!A:N,13,FALSE())</f>
        <v>795</v>
      </c>
      <c r="K24" s="169">
        <f>VLOOKUP(B24,ИСХОДНИК!A:N,14,FALSE())</f>
        <v>954</v>
      </c>
      <c r="L24" s="328" t="str">
        <f>IF(VLOOKUP(B24,ИСХОДНИК!A:R,18,FALSE())=1,ИСХОДНИК!$T$2,IF(VLOOKUP(B24,ИСХОДНИК!A:R,18,FALSE())=2,ИСХОДНИК!$T$5,IF(VLOOKUP(B24,ИСХОДНИК!A:R,18,FALSE())=3,ИСХОДНИК!$T$6)))</f>
        <v>○</v>
      </c>
    </row>
    <row r="25" spans="2:20" ht="30" customHeight="1">
      <c r="B25" s="128" t="s">
        <v>1194</v>
      </c>
      <c r="C25" s="159" t="str">
        <f>VLOOKUP(B25,ИСХОДНИК!A:P,5,FALSE())</f>
        <v>ORV 50 D с термостатом 60⁰С</v>
      </c>
      <c r="D25" s="130" t="str">
        <f>VLOOKUP(B25,ИСХОДНИК!A:P,11,FALSE())</f>
        <v>Под сварку встык DIN</v>
      </c>
      <c r="E25" s="161">
        <f>VLOOKUP(B25,ИСХОДНИК!A:P,7,FALSE())</f>
        <v>50</v>
      </c>
      <c r="F25" s="132" t="str">
        <f>VLOOKUP(B25,ИСХОДНИК!A:P,10,FALSE())</f>
        <v xml:space="preserve">Холодильные масла </v>
      </c>
      <c r="G25" s="132">
        <f>VLOOKUP(B25,ИСХОДНИК!A:P,8,FALSE())</f>
        <v>52</v>
      </c>
      <c r="H25" s="133" t="str">
        <f>VLOOKUP(B25,ИСХОДНИК!A:P,9,FALSE())</f>
        <v xml:space="preserve"> -10…85</v>
      </c>
      <c r="I25" s="161" t="str">
        <f>VLOOKUP(B25,ИСХОДНИК!A:P,15,FALSE())</f>
        <v>U6 PL40R</v>
      </c>
      <c r="J25" s="135">
        <f>VLOOKUP(B25,ИСХОДНИК!A:N,13,FALSE())</f>
        <v>795</v>
      </c>
      <c r="K25" s="135">
        <f>VLOOKUP(B25,ИСХОДНИК!A:N,14,FALSE())</f>
        <v>954</v>
      </c>
      <c r="L25" s="328" t="str">
        <f>IF(VLOOKUP(B25,ИСХОДНИК!A:R,18,FALSE())=1,ИСХОДНИК!$T$2,IF(VLOOKUP(B25,ИСХОДНИК!A:R,18,FALSE())=2,ИСХОДНИК!$T$5,IF(VLOOKUP(B25,ИСХОДНИК!A:R,18,FALSE())=3,ИСХОДНИК!$T$6)))</f>
        <v>○</v>
      </c>
    </row>
    <row r="26" spans="2:20" ht="30" customHeight="1">
      <c r="B26" s="168" t="s">
        <v>1283</v>
      </c>
      <c r="C26" s="159" t="str">
        <f>VLOOKUP(B26,ИСХОДНИК!A:P,5,FALSE())</f>
        <v>ORV 50 SD с термостатом 49⁰С</v>
      </c>
      <c r="D26" s="160" t="str">
        <f>VLOOKUP(B26,ИСХОДНИК!A:P,11,FALSE())</f>
        <v xml:space="preserve">Под пайку SD </v>
      </c>
      <c r="E26" s="161">
        <f>VLOOKUP(B26,ИСХОДНИК!A:P,7,FALSE())</f>
        <v>50</v>
      </c>
      <c r="F26" s="133" t="str">
        <f>VLOOKUP(B26,ИСХОДНИК!A:P,10,FALSE())</f>
        <v xml:space="preserve">Холодильные масла </v>
      </c>
      <c r="G26" s="133">
        <f>VLOOKUP(B26,ИСХОДНИК!A:P,8,FALSE())</f>
        <v>52</v>
      </c>
      <c r="H26" s="133" t="str">
        <f>VLOOKUP(B26,ИСХОДНИК!A:P,9,FALSE())</f>
        <v xml:space="preserve"> -10…85</v>
      </c>
      <c r="I26" s="161" t="str">
        <f>VLOOKUP(B26,ИСХОДНИК!A:P,15,FALSE())</f>
        <v>U6 PL40R</v>
      </c>
      <c r="J26" s="169">
        <f>VLOOKUP(B26,ИСХОДНИК!A:N,13,FALSE())</f>
        <v>795</v>
      </c>
      <c r="K26" s="169">
        <f>VLOOKUP(B26,ИСХОДНИК!A:N,14,FALSE())</f>
        <v>954</v>
      </c>
      <c r="L26" s="162" t="str">
        <f>IF(VLOOKUP(B26,ИСХОДНИК!A:R,18,FALSE())=1,ИСХОДНИК!$T$2,IF(VLOOKUP(B26,ИСХОДНИК!A:R,18,FALSE())=2,ИСХОДНИК!$T$5,IF(VLOOKUP(B26,ИСХОДНИК!A:R,18,FALSE())=3,ИСХОДНИК!$T$6)))</f>
        <v>◑</v>
      </c>
    </row>
    <row r="27" spans="2:20" ht="30" customHeight="1">
      <c r="B27" s="128" t="s">
        <v>1284</v>
      </c>
      <c r="C27" s="159" t="str">
        <f>VLOOKUP(B27,ИСХОДНИК!A:P,5,FALSE())</f>
        <v>ORV 50 SD с термостатом 60⁰С</v>
      </c>
      <c r="D27" s="130" t="str">
        <f>VLOOKUP(B27,ИСХОДНИК!A:P,11,FALSE())</f>
        <v xml:space="preserve">Под пайку SD </v>
      </c>
      <c r="E27" s="161">
        <f>VLOOKUP(B27,ИСХОДНИК!A:P,7,FALSE())</f>
        <v>50</v>
      </c>
      <c r="F27" s="132" t="str">
        <f>VLOOKUP(B27,ИСХОДНИК!A:P,10,FALSE())</f>
        <v xml:space="preserve">Холодильные масла </v>
      </c>
      <c r="G27" s="132">
        <f>VLOOKUP(B27,ИСХОДНИК!A:P,8,FALSE())</f>
        <v>52</v>
      </c>
      <c r="H27" s="133" t="str">
        <f>VLOOKUP(B27,ИСХОДНИК!A:P,9,FALSE())</f>
        <v xml:space="preserve"> -10…85</v>
      </c>
      <c r="I27" s="161" t="str">
        <f>VLOOKUP(B27,ИСХОДНИК!A:P,15,FALSE())</f>
        <v>U6 PL40R</v>
      </c>
      <c r="J27" s="135">
        <f>VLOOKUP(B27,ИСХОДНИК!A:N,13,FALSE())</f>
        <v>795</v>
      </c>
      <c r="K27" s="135">
        <f>VLOOKUP(B27,ИСХОДНИК!A:N,14,FALSE())</f>
        <v>954</v>
      </c>
      <c r="L27" s="328" t="str">
        <f>IF(VLOOKUP(B27,ИСХОДНИК!A:R,18,FALSE())=1,ИСХОДНИК!$T$2,IF(VLOOKUP(B27,ИСХОДНИК!A:R,18,FALSE())=2,ИСХОДНИК!$T$5,IF(VLOOKUP(B27,ИСХОДНИК!A:R,18,FALSE())=3,ИСХОДНИК!$T$6)))</f>
        <v>○</v>
      </c>
    </row>
    <row r="28" spans="2:20" ht="30" customHeight="1">
      <c r="B28" s="128" t="s">
        <v>1195</v>
      </c>
      <c r="C28" s="159" t="str">
        <f>VLOOKUP(B28,ИСХОДНИК!A:P,5,FALSE())</f>
        <v>ORV 65 D с термостатом 49⁰С</v>
      </c>
      <c r="D28" s="130" t="str">
        <f>VLOOKUP(B28,ИСХОДНИК!A:P,11,FALSE())</f>
        <v>Под сварку встык DIN</v>
      </c>
      <c r="E28" s="161">
        <f>VLOOKUP(B28,ИСХОДНИК!A:P,7,FALSE())</f>
        <v>65</v>
      </c>
      <c r="F28" s="132" t="str">
        <f>VLOOKUP(B28,ИСХОДНИК!A:P,10,FALSE())</f>
        <v xml:space="preserve">Холодильные масла </v>
      </c>
      <c r="G28" s="132">
        <f>VLOOKUP(B28,ИСХОДНИК!A:P,8,FALSE())</f>
        <v>52</v>
      </c>
      <c r="H28" s="133" t="str">
        <f>VLOOKUP(B28,ИСХОДНИК!A:P,9,FALSE())</f>
        <v xml:space="preserve"> -10…85</v>
      </c>
      <c r="I28" s="161" t="str">
        <f>VLOOKUP(B28,ИСХОДНИК!A:P,15,FALSE())</f>
        <v>U6 PL40R</v>
      </c>
      <c r="J28" s="135">
        <f>VLOOKUP(B28,ИСХОДНИК!A:N,13,FALSE())</f>
        <v>1235</v>
      </c>
      <c r="K28" s="135">
        <f>VLOOKUP(B28,ИСХОДНИК!A:N,14,FALSE())</f>
        <v>1482</v>
      </c>
      <c r="L28" s="328" t="str">
        <f>IF(VLOOKUP(B28,ИСХОДНИК!A:R,18,FALSE())=1,ИСХОДНИК!$T$2,IF(VLOOKUP(B28,ИСХОДНИК!A:R,18,FALSE())=2,ИСХОДНИК!$T$5,IF(VLOOKUP(B28,ИСХОДНИК!A:R,18,FALSE())=3,ИСХОДНИК!$T$6)))</f>
        <v>○</v>
      </c>
    </row>
    <row r="29" spans="2:20" ht="30" customHeight="1">
      <c r="B29" s="128" t="s">
        <v>1196</v>
      </c>
      <c r="C29" s="159" t="str">
        <f>VLOOKUP(B29,ИСХОДНИК!A:P,5,FALSE())</f>
        <v>ORV 65 D с термостатом 60⁰С</v>
      </c>
      <c r="D29" s="130" t="str">
        <f>VLOOKUP(B29,ИСХОДНИК!A:P,11,FALSE())</f>
        <v>Под сварку встык DIN</v>
      </c>
      <c r="E29" s="161">
        <f>VLOOKUP(B29,ИСХОДНИК!A:P,7,FALSE())</f>
        <v>65</v>
      </c>
      <c r="F29" s="132" t="str">
        <f>VLOOKUP(B29,ИСХОДНИК!A:P,10,FALSE())</f>
        <v xml:space="preserve">Холодильные масла </v>
      </c>
      <c r="G29" s="132">
        <f>VLOOKUP(B29,ИСХОДНИК!A:P,8,FALSE())</f>
        <v>52</v>
      </c>
      <c r="H29" s="133" t="str">
        <f>VLOOKUP(B29,ИСХОДНИК!A:P,9,FALSE())</f>
        <v xml:space="preserve"> -10…85</v>
      </c>
      <c r="I29" s="161" t="str">
        <f>VLOOKUP(B29,ИСХОДНИК!A:P,15,FALSE())</f>
        <v>U6 PL40R</v>
      </c>
      <c r="J29" s="135">
        <f>VLOOKUP(B29,ИСХОДНИК!A:N,13,FALSE())</f>
        <v>1235</v>
      </c>
      <c r="K29" s="135">
        <f>VLOOKUP(B29,ИСХОДНИК!A:N,14,FALSE())</f>
        <v>1482</v>
      </c>
      <c r="L29" s="328" t="str">
        <f>IF(VLOOKUP(B29,ИСХОДНИК!A:R,18,FALSE())=1,ИСХОДНИК!$T$2,IF(VLOOKUP(B29,ИСХОДНИК!A:R,18,FALSE())=2,ИСХОДНИК!$T$5,IF(VLOOKUP(B29,ИСХОДНИК!A:R,18,FALSE())=3,ИСХОДНИК!$T$6)))</f>
        <v>○</v>
      </c>
    </row>
    <row r="30" spans="2:20" ht="30" customHeight="1">
      <c r="B30" s="128" t="s">
        <v>1285</v>
      </c>
      <c r="C30" s="159" t="str">
        <f>VLOOKUP(B30,ИСХОДНИК!A:P,5,FALSE())</f>
        <v>ORV 65 SD с термостатом 49⁰С</v>
      </c>
      <c r="D30" s="130" t="str">
        <f>VLOOKUP(B30,ИСХОДНИК!A:P,11,FALSE())</f>
        <v xml:space="preserve">Под пайку SD </v>
      </c>
      <c r="E30" s="161">
        <f>VLOOKUP(B30,ИСХОДНИК!A:P,7,FALSE())</f>
        <v>65</v>
      </c>
      <c r="F30" s="132" t="str">
        <f>VLOOKUP(B30,ИСХОДНИК!A:P,10,FALSE())</f>
        <v xml:space="preserve">Холодильные масла </v>
      </c>
      <c r="G30" s="132">
        <f>VLOOKUP(B30,ИСХОДНИК!A:P,8,FALSE())</f>
        <v>52</v>
      </c>
      <c r="H30" s="133" t="str">
        <f>VLOOKUP(B30,ИСХОДНИК!A:P,9,FALSE())</f>
        <v xml:space="preserve"> -10…85</v>
      </c>
      <c r="I30" s="161" t="str">
        <f>VLOOKUP(B30,ИСХОДНИК!A:P,15,FALSE())</f>
        <v>U6 PL40R</v>
      </c>
      <c r="J30" s="135">
        <f>VLOOKUP(B30,ИСХОДНИК!A:N,13,FALSE())</f>
        <v>1235</v>
      </c>
      <c r="K30" s="135">
        <f>VLOOKUP(B30,ИСХОДНИК!A:N,14,FALSE())</f>
        <v>1482</v>
      </c>
      <c r="L30" s="328" t="str">
        <f>IF(VLOOKUP(B30,ИСХОДНИК!A:R,18,FALSE())=1,ИСХОДНИК!$T$2,IF(VLOOKUP(B30,ИСХОДНИК!A:R,18,FALSE())=2,ИСХОДНИК!$T$5,IF(VLOOKUP(B30,ИСХОДНИК!A:R,18,FALSE())=3,ИСХОДНИК!$T$6)))</f>
        <v>○</v>
      </c>
    </row>
    <row r="31" spans="2:20" ht="30" customHeight="1">
      <c r="B31" s="128" t="s">
        <v>1286</v>
      </c>
      <c r="C31" s="159" t="str">
        <f>VLOOKUP(B31,ИСХОДНИК!A:P,5,FALSE())</f>
        <v>ORV 65 SD с термостатом 60⁰С</v>
      </c>
      <c r="D31" s="130" t="str">
        <f>VLOOKUP(B31,ИСХОДНИК!A:P,11,FALSE())</f>
        <v xml:space="preserve">Под пайку SD </v>
      </c>
      <c r="E31" s="161">
        <f>VLOOKUP(B31,ИСХОДНИК!A:P,7,FALSE())</f>
        <v>65</v>
      </c>
      <c r="F31" s="132" t="str">
        <f>VLOOKUP(B31,ИСХОДНИК!A:P,10,FALSE())</f>
        <v xml:space="preserve">Холодильные масла </v>
      </c>
      <c r="G31" s="132">
        <f>VLOOKUP(B31,ИСХОДНИК!A:P,8,FALSE())</f>
        <v>52</v>
      </c>
      <c r="H31" s="133" t="str">
        <f>VLOOKUP(B31,ИСХОДНИК!A:P,9,FALSE())</f>
        <v xml:space="preserve"> -10…85</v>
      </c>
      <c r="I31" s="161" t="str">
        <f>VLOOKUP(B31,ИСХОДНИК!A:P,15,FALSE())</f>
        <v>U6 PL40R</v>
      </c>
      <c r="J31" s="135">
        <f>VLOOKUP(B31,ИСХОДНИК!A:N,13,FALSE())</f>
        <v>1235</v>
      </c>
      <c r="K31" s="135">
        <f>VLOOKUP(B31,ИСХОДНИК!A:N,14,FALSE())</f>
        <v>1482</v>
      </c>
      <c r="L31" s="328" t="str">
        <f>IF(VLOOKUP(B31,ИСХОДНИК!A:R,18,FALSE())=1,ИСХОДНИК!$T$2,IF(VLOOKUP(B31,ИСХОДНИК!A:R,18,FALSE())=2,ИСХОДНИК!$T$5,IF(VLOOKUP(B31,ИСХОДНИК!A:R,18,FALSE())=3,ИСХОДНИК!$T$6)))</f>
        <v>○</v>
      </c>
    </row>
    <row r="32" spans="2:20" ht="30" customHeight="1">
      <c r="B32" s="128" t="s">
        <v>1197</v>
      </c>
      <c r="C32" s="159" t="str">
        <f>VLOOKUP(B32,ИСХОДНИК!A:P,5,FALSE())</f>
        <v>ORV 80 D с термостатом 49⁰С</v>
      </c>
      <c r="D32" s="130" t="str">
        <f>VLOOKUP(B32,ИСХОДНИК!A:P,11,FALSE())</f>
        <v>Под сварку встык DIN</v>
      </c>
      <c r="E32" s="161">
        <f>VLOOKUP(B32,ИСХОДНИК!A:P,7,FALSE())</f>
        <v>80</v>
      </c>
      <c r="F32" s="132" t="str">
        <f>VLOOKUP(B32,ИСХОДНИК!A:P,10,FALSE())</f>
        <v xml:space="preserve">Холодильные масла </v>
      </c>
      <c r="G32" s="132">
        <f>VLOOKUP(B32,ИСХОДНИК!A:P,8,FALSE())</f>
        <v>52</v>
      </c>
      <c r="H32" s="133" t="str">
        <f>VLOOKUP(B32,ИСХОДНИК!A:P,9,FALSE())</f>
        <v xml:space="preserve"> -10…85</v>
      </c>
      <c r="I32" s="161" t="str">
        <f>VLOOKUP(B32,ИСХОДНИК!A:P,15,FALSE())</f>
        <v>U6 PL40R</v>
      </c>
      <c r="J32" s="135">
        <f>VLOOKUP(B32,ИСХОДНИК!A:N,13,FALSE())</f>
        <v>1285</v>
      </c>
      <c r="K32" s="135">
        <f>VLOOKUP(B32,ИСХОДНИК!A:N,14,FALSE())</f>
        <v>1542</v>
      </c>
      <c r="L32" s="328" t="str">
        <f>IF(VLOOKUP(B32,ИСХОДНИК!A:R,18,FALSE())=1,ИСХОДНИК!$T$2,IF(VLOOKUP(B32,ИСХОДНИК!A:R,18,FALSE())=2,ИСХОДНИК!$T$5,IF(VLOOKUP(B32,ИСХОДНИК!A:R,18,FALSE())=3,ИСХОДНИК!$T$6)))</f>
        <v>○</v>
      </c>
    </row>
    <row r="33" spans="1:12" ht="30" customHeight="1">
      <c r="B33" s="128" t="s">
        <v>1198</v>
      </c>
      <c r="C33" s="336" t="str">
        <f>VLOOKUP(B33,ИСХОДНИК!A:P,5,FALSE())</f>
        <v>ORV 80 D с термостатом 60⁰С</v>
      </c>
      <c r="D33" s="130" t="str">
        <f>VLOOKUP(B33,ИСХОДНИК!A:P,11,FALSE())</f>
        <v>Под сварку встык DIN</v>
      </c>
      <c r="E33" s="131">
        <f>VLOOKUP(B33,ИСХОДНИК!A:P,7,FALSE())</f>
        <v>80</v>
      </c>
      <c r="F33" s="132" t="str">
        <f>VLOOKUP(B33,ИСХОДНИК!A:P,10,FALSE())</f>
        <v xml:space="preserve">Холодильные масла </v>
      </c>
      <c r="G33" s="132">
        <f>VLOOKUP(B33,ИСХОДНИК!A:P,8,FALSE())</f>
        <v>52</v>
      </c>
      <c r="H33" s="132" t="str">
        <f>VLOOKUP(B33,ИСХОДНИК!A:P,9,FALSE())</f>
        <v xml:space="preserve"> -10…85</v>
      </c>
      <c r="I33" s="131" t="str">
        <f>VLOOKUP(B33,ИСХОДНИК!A:P,15,FALSE())</f>
        <v>U6 PL40R</v>
      </c>
      <c r="J33" s="135">
        <f>VLOOKUP(B33,ИСХОДНИК!A:N,13,FALSE())</f>
        <v>1285</v>
      </c>
      <c r="K33" s="135">
        <f>VLOOKUP(B33,ИСХОДНИК!A:N,14,FALSE())</f>
        <v>1542</v>
      </c>
      <c r="L33" s="327" t="str">
        <f>IF(VLOOKUP(B33,ИСХОДНИК!A:R,18,FALSE())=1,ИСХОДНИК!$T$2,IF(VLOOKUP(B33,ИСХОДНИК!A:R,18,FALSE())=2,ИСХОДНИК!$T$5,IF(VLOOKUP(B33,ИСХОДНИК!A:R,18,FALSE())=3,ИСХОДНИК!$T$6)))</f>
        <v>○</v>
      </c>
    </row>
    <row r="34" spans="1:12" ht="22.5" customHeight="1">
      <c r="A34" s="152"/>
      <c r="B34" s="574"/>
      <c r="C34" s="574"/>
      <c r="D34" s="574"/>
      <c r="E34" s="574"/>
      <c r="F34" s="574"/>
      <c r="G34" s="574"/>
      <c r="H34" s="574"/>
      <c r="I34" s="574"/>
      <c r="J34" s="574"/>
      <c r="K34" s="574"/>
      <c r="L34" s="574"/>
    </row>
    <row r="35" spans="1:12" ht="22.5" customHeight="1">
      <c r="A35" s="152"/>
      <c r="B35" s="390" t="s">
        <v>759</v>
      </c>
      <c r="C35" s="390"/>
      <c r="D35" s="390"/>
      <c r="E35" s="390"/>
      <c r="F35" s="390"/>
      <c r="G35" s="390"/>
      <c r="H35" s="390"/>
      <c r="I35" s="390"/>
      <c r="J35" s="390"/>
      <c r="K35" s="390"/>
      <c r="L35" s="390"/>
    </row>
    <row r="36" spans="1:12" ht="167.25" customHeight="1">
      <c r="B36" s="575"/>
      <c r="C36" s="576"/>
      <c r="D36" s="576"/>
      <c r="E36" s="577"/>
      <c r="F36" s="575"/>
      <c r="G36" s="576"/>
      <c r="H36" s="576"/>
      <c r="I36" s="576"/>
      <c r="J36" s="576"/>
      <c r="K36" s="576"/>
      <c r="L36" s="577"/>
    </row>
    <row r="37" spans="1:12" ht="38.25" customHeight="1">
      <c r="B37" s="280" t="s">
        <v>9</v>
      </c>
      <c r="C37" s="467" t="s">
        <v>1520</v>
      </c>
      <c r="D37" s="468"/>
      <c r="E37" s="468"/>
      <c r="F37" s="468"/>
      <c r="G37" s="469"/>
      <c r="H37" s="295" t="s">
        <v>758</v>
      </c>
      <c r="I37" s="280" t="s">
        <v>17</v>
      </c>
      <c r="J37" s="300" t="s">
        <v>18</v>
      </c>
      <c r="K37" s="300" t="s">
        <v>19</v>
      </c>
      <c r="L37" s="297" t="s">
        <v>20</v>
      </c>
    </row>
    <row r="38" spans="1:12" ht="22.5" customHeight="1">
      <c r="B38" s="128" t="s">
        <v>320</v>
      </c>
      <c r="C38" s="518" t="s">
        <v>1693</v>
      </c>
      <c r="D38" s="519"/>
      <c r="E38" s="519"/>
      <c r="F38" s="519"/>
      <c r="G38" s="520"/>
      <c r="H38" s="133">
        <v>1</v>
      </c>
      <c r="I38" s="161" t="str">
        <f>VLOOKUP(B38,ИСХОДНИК!A:P,15,FALSE())</f>
        <v>U6 PL40R</v>
      </c>
      <c r="J38" s="135">
        <f>VLOOKUP(B38,ИСХОДНИК!A:N,13,FALSE())</f>
        <v>185</v>
      </c>
      <c r="K38" s="135">
        <f>VLOOKUP(B38,ИСХОДНИК!A:N,14,FALSE())</f>
        <v>222</v>
      </c>
      <c r="L38" s="162" t="str">
        <f>IF(VLOOKUP(B38,ИСХОДНИК!A:R,18,FALSE())=1,ИСХОДНИК!$T$2,IF(VLOOKUP(B38,ИСХОДНИК!A:R,18,FALSE())=2,ИСХОДНИК!$T$5,IF(VLOOKUP(B38,ИСХОДНИК!A:R,18,FALSE())=3,ИСХОДНИК!$T$6)))</f>
        <v>◑</v>
      </c>
    </row>
    <row r="39" spans="1:12" ht="22.5" customHeight="1">
      <c r="B39" s="128" t="s">
        <v>323</v>
      </c>
      <c r="C39" s="518" t="s">
        <v>1694</v>
      </c>
      <c r="D39" s="519"/>
      <c r="E39" s="519"/>
      <c r="F39" s="519"/>
      <c r="G39" s="520"/>
      <c r="H39" s="133">
        <v>1</v>
      </c>
      <c r="I39" s="161" t="str">
        <f>VLOOKUP(B39,ИСХОДНИК!A:P,15,FALSE())</f>
        <v>U6 PL40R</v>
      </c>
      <c r="J39" s="135">
        <f>VLOOKUP(B39,ИСХОДНИК!A:N,13,FALSE())</f>
        <v>185</v>
      </c>
      <c r="K39" s="135">
        <f>VLOOKUP(B39,ИСХОДНИК!A:N,14,FALSE())</f>
        <v>222</v>
      </c>
      <c r="L39" s="162" t="str">
        <f>IF(VLOOKUP(B39,ИСХОДНИК!A:R,18,FALSE())=1,ИСХОДНИК!$T$2,IF(VLOOKUP(B39,ИСХОДНИК!A:R,18,FALSE())=2,ИСХОДНИК!$T$5,IF(VLOOKUP(B39,ИСХОДНИК!A:R,18,FALSE())=3,ИСХОДНИК!$T$6)))</f>
        <v>◑</v>
      </c>
    </row>
    <row r="40" spans="1:12" ht="22.5" customHeight="1">
      <c r="B40" s="128" t="s">
        <v>324</v>
      </c>
      <c r="C40" s="518" t="s">
        <v>1695</v>
      </c>
      <c r="D40" s="519"/>
      <c r="E40" s="519"/>
      <c r="F40" s="519"/>
      <c r="G40" s="520"/>
      <c r="H40" s="133">
        <v>1</v>
      </c>
      <c r="I40" s="161" t="str">
        <f>VLOOKUP(B40,ИСХОДНИК!A:P,15,FALSE())</f>
        <v>U6 PL40R</v>
      </c>
      <c r="J40" s="135">
        <f>VLOOKUP(B40,ИСХОДНИК!A:N,13,FALSE())</f>
        <v>185</v>
      </c>
      <c r="K40" s="135">
        <f>VLOOKUP(B40,ИСХОДНИК!A:N,14,FALSE())</f>
        <v>222</v>
      </c>
      <c r="L40" s="162" t="str">
        <f>IF(VLOOKUP(B40,ИСХОДНИК!A:R,18,FALSE())=1,ИСХОДНИК!$T$2,IF(VLOOKUP(B40,ИСХОДНИК!A:R,18,FALSE())=2,ИСХОДНИК!$T$5,IF(VLOOKUP(B40,ИСХОДНИК!A:R,18,FALSE())=3,ИСХОДНИК!$T$6)))</f>
        <v>◑</v>
      </c>
    </row>
    <row r="41" spans="1:12" ht="22.5" customHeight="1">
      <c r="B41" s="128" t="s">
        <v>326</v>
      </c>
      <c r="C41" s="518" t="s">
        <v>1696</v>
      </c>
      <c r="D41" s="519"/>
      <c r="E41" s="519"/>
      <c r="F41" s="519"/>
      <c r="G41" s="520"/>
      <c r="H41" s="132">
        <v>1</v>
      </c>
      <c r="I41" s="161" t="str">
        <f>VLOOKUP(B41,ИСХОДНИК!A:P,15,FALSE())</f>
        <v>U6 PL40R</v>
      </c>
      <c r="J41" s="135">
        <f>VLOOKUP(B41,ИСХОДНИК!A:N,13,FALSE())</f>
        <v>185</v>
      </c>
      <c r="K41" s="135">
        <f>VLOOKUP(B41,ИСХОДНИК!A:N,14,FALSE())</f>
        <v>222</v>
      </c>
      <c r="L41" s="162" t="str">
        <f>IF(VLOOKUP(B41,ИСХОДНИК!A:R,18,FALSE())=1,ИСХОДНИК!$T$2,IF(VLOOKUP(B41,ИСХОДНИК!A:R,18,FALSE())=2,ИСХОДНИК!$T$5,IF(VLOOKUP(B41,ИСХОДНИК!A:R,18,FALSE())=3,ИСХОДНИК!$T$6)))</f>
        <v>◑</v>
      </c>
    </row>
    <row r="42" spans="1:12" ht="12.75" customHeight="1">
      <c r="B42" s="578"/>
      <c r="C42" s="578"/>
      <c r="D42" s="578"/>
      <c r="E42" s="578"/>
      <c r="F42" s="578"/>
      <c r="G42" s="578"/>
      <c r="H42" s="578"/>
      <c r="I42" s="578"/>
      <c r="J42" s="578"/>
      <c r="K42" s="578"/>
      <c r="L42" s="578"/>
    </row>
    <row r="43" spans="1:12" ht="24.75" customHeight="1">
      <c r="B43" s="128" t="s">
        <v>1690</v>
      </c>
      <c r="C43" s="518" t="s">
        <v>1697</v>
      </c>
      <c r="D43" s="459"/>
      <c r="E43" s="459"/>
      <c r="F43" s="459"/>
      <c r="G43" s="460"/>
      <c r="H43" s="132">
        <v>2.2999999999999998</v>
      </c>
      <c r="I43" s="341" t="str">
        <f>VLOOKUP(B43,ИСХОДНИК!A:P,15,FALSE())</f>
        <v>U6 PL40R</v>
      </c>
      <c r="J43" s="135">
        <f>VLOOKUP(B43,ИСХОДНИК!A:N,13,FALSE())</f>
        <v>24</v>
      </c>
      <c r="K43" s="135">
        <f>VLOOKUP(B43,ИСХОДНИК!A:N,14,FALSE())</f>
        <v>28.799999999999997</v>
      </c>
      <c r="L43" s="391" t="str">
        <f>IF(VLOOKUP(B43,ИСХОДНИК!A:R,18,FALSE())=1,ИСХОДНИК!$T$2,IF(VLOOKUP(B43,ИСХОДНИК!A:R,18,FALSE())=2,ИСХОДНИК!$T$5,IF(VLOOKUP(B41,ИСХОДНИК!A:R,18,FALSE())=3,ИСХОДНИК!$T$6)))</f>
        <v>◑</v>
      </c>
    </row>
    <row r="44" spans="1:12" ht="26.25" customHeight="1">
      <c r="B44" s="128" t="s">
        <v>1691</v>
      </c>
      <c r="C44" s="458" t="s">
        <v>1698</v>
      </c>
      <c r="D44" s="459"/>
      <c r="E44" s="459"/>
      <c r="F44" s="459"/>
      <c r="G44" s="460"/>
      <c r="H44" s="132">
        <v>2.2999999999999998</v>
      </c>
      <c r="I44" s="341" t="str">
        <f>VLOOKUP(B44,ИСХОДНИК!A:P,15,FALSE())</f>
        <v>U6 PL40R</v>
      </c>
      <c r="J44" s="135">
        <f>VLOOKUP(B44,ИСХОДНИК!A:N,13,FALSE())</f>
        <v>27</v>
      </c>
      <c r="K44" s="135">
        <f>VLOOKUP(B44,ИСХОДНИК!A:N,14,FALSE())</f>
        <v>32.4</v>
      </c>
      <c r="L44" s="391" t="str">
        <f>IF(VLOOKUP(B44,ИСХОДНИК!A:R,18,FALSE())=1,ИСХОДНИК!$T$2,IF(VLOOKUP(B44,ИСХОДНИК!A:R,18,FALSE())=2,ИСХОДНИК!$T$5,IF(VLOOKUP(B42,ИСХОДНИК!A:R,18,FALSE())=3,ИСХОДНИК!$T$6)))</f>
        <v>◑</v>
      </c>
    </row>
    <row r="45" spans="1:12" ht="22.5" customHeight="1">
      <c r="B45" s="128" t="s">
        <v>1692</v>
      </c>
      <c r="C45" s="458" t="s">
        <v>1699</v>
      </c>
      <c r="D45" s="459"/>
      <c r="E45" s="459"/>
      <c r="F45" s="459"/>
      <c r="G45" s="460"/>
      <c r="H45" s="132">
        <v>2.2999999999999998</v>
      </c>
      <c r="I45" s="341" t="str">
        <f>VLOOKUP(B45,ИСХОДНИК!A:P,15,FALSE())</f>
        <v>U6 PL40R</v>
      </c>
      <c r="J45" s="135">
        <f>VLOOKUP(B45,ИСХОДНИК!A:N,13,FALSE())</f>
        <v>39</v>
      </c>
      <c r="K45" s="135">
        <f>VLOOKUP(B45,ИСХОДНИК!A:N,14,FALSE())</f>
        <v>46.8</v>
      </c>
      <c r="L45" s="391" t="str">
        <f>IF(VLOOKUP(B45,ИСХОДНИК!A:R,18,FALSE())=1,ИСХОДНИК!$T$2,IF(VLOOKUP(B45,ИСХОДНИК!A:R,18,FALSE())=2,ИСХОДНИК!$T$5,IF(VLOOKUP(B43,ИСХОДНИК!A:R,18,FALSE())=3,ИСХОДНИК!$T$6)))</f>
        <v>◑</v>
      </c>
    </row>
  </sheetData>
  <autoFilter ref="B11:L11" xr:uid="{185075CB-0046-4B9F-8E22-48CAF5B12C3B}"/>
  <mergeCells count="24">
    <mergeCell ref="C43:G43"/>
    <mergeCell ref="C44:G44"/>
    <mergeCell ref="C45:G45"/>
    <mergeCell ref="B36:E36"/>
    <mergeCell ref="F36:L36"/>
    <mergeCell ref="B42:L42"/>
    <mergeCell ref="C37:G37"/>
    <mergeCell ref="C38:G38"/>
    <mergeCell ref="C39:G39"/>
    <mergeCell ref="C40:G40"/>
    <mergeCell ref="C41:G41"/>
    <mergeCell ref="B3:G3"/>
    <mergeCell ref="B34:L34"/>
    <mergeCell ref="N2:T2"/>
    <mergeCell ref="P3:Q3"/>
    <mergeCell ref="R8:T8"/>
    <mergeCell ref="P9:Q9"/>
    <mergeCell ref="R9:T9"/>
    <mergeCell ref="N10:N11"/>
    <mergeCell ref="O10:O11"/>
    <mergeCell ref="P10:Q10"/>
    <mergeCell ref="R10:T10"/>
    <mergeCell ref="I10:L10"/>
    <mergeCell ref="B10:H10"/>
  </mergeCells>
  <pageMargins left="0.75" right="0.75" top="1" bottom="1" header="0.511811023622047" footer="0.5"/>
  <pageSetup paperSize="9" orientation="portrait" horizontalDpi="300" verticalDpi="300" r:id="rId1"/>
  <headerFooter>
    <oddFooter>&amp;C&amp;1#&amp;"Calibri,Обычный"&amp;10&amp;K000000Classified as Business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46B9A-6975-4D12-B2A3-EF3718DC68E9}">
  <sheetPr codeName="Лист16"/>
  <dimension ref="A1:K15"/>
  <sheetViews>
    <sheetView showGridLines="0" zoomScale="145" zoomScaleNormal="145" workbookViewId="0">
      <selection activeCell="B12" sqref="B12"/>
    </sheetView>
  </sheetViews>
  <sheetFormatPr defaultColWidth="9.28515625" defaultRowHeight="12.75"/>
  <cols>
    <col min="1" max="1" width="2.140625" style="149" customWidth="1"/>
    <col min="2" max="2" width="15.7109375" style="151" customWidth="1"/>
    <col min="3" max="3" width="30.7109375" style="149" customWidth="1"/>
    <col min="4" max="4" width="23.7109375" style="149" customWidth="1"/>
    <col min="5" max="5" width="43.7109375" style="149" customWidth="1"/>
    <col min="6" max="6" width="11.28515625" style="149" customWidth="1"/>
    <col min="7" max="7" width="17.42578125" style="149" customWidth="1"/>
    <col min="8" max="8" width="13.5703125" style="149" customWidth="1"/>
    <col min="9" max="9" width="10.42578125" style="149" customWidth="1"/>
    <col min="10" max="10" width="11.28515625" style="149" customWidth="1"/>
    <col min="11" max="11" width="4.42578125" style="149" customWidth="1"/>
    <col min="12" max="16384" width="9.28515625" style="149"/>
  </cols>
  <sheetData>
    <row r="1" spans="1:11" ht="11.25" customHeight="1"/>
    <row r="2" spans="1:11" ht="42" customHeight="1">
      <c r="B2" s="285" t="s">
        <v>795</v>
      </c>
      <c r="C2" s="286"/>
      <c r="D2" s="293"/>
      <c r="E2" s="293"/>
      <c r="F2" s="293"/>
      <c r="G2" s="293"/>
      <c r="H2" s="293"/>
      <c r="I2" s="293"/>
      <c r="J2" s="293"/>
      <c r="K2" s="294"/>
    </row>
    <row r="3" spans="1:11" ht="88.5" customHeight="1">
      <c r="B3" s="449" t="s">
        <v>1555</v>
      </c>
      <c r="C3" s="549"/>
      <c r="D3" s="549"/>
      <c r="E3" s="549"/>
      <c r="F3" s="549"/>
      <c r="G3" s="218"/>
      <c r="H3" s="111"/>
      <c r="I3" s="111"/>
      <c r="J3" s="111"/>
      <c r="K3" s="112"/>
    </row>
    <row r="4" spans="1:11" ht="10.5" customHeight="1">
      <c r="B4" s="113" t="s">
        <v>2</v>
      </c>
      <c r="C4" s="114" t="s">
        <v>3</v>
      </c>
      <c r="D4" s="115"/>
      <c r="E4" s="116"/>
      <c r="F4" s="217"/>
      <c r="G4" s="111"/>
      <c r="H4" s="111"/>
      <c r="I4" s="111"/>
      <c r="J4" s="111"/>
      <c r="K4" s="112"/>
    </row>
    <row r="5" spans="1:11" ht="10.5" customHeight="1">
      <c r="B5" s="118" t="s">
        <v>4</v>
      </c>
      <c r="C5" s="114" t="s">
        <v>5</v>
      </c>
      <c r="D5" s="115"/>
      <c r="E5" s="116"/>
      <c r="F5" s="217"/>
      <c r="G5" s="111"/>
      <c r="H5" s="111"/>
      <c r="I5" s="111"/>
      <c r="J5" s="111"/>
      <c r="K5" s="112"/>
    </row>
    <row r="6" spans="1:11" ht="10.5" customHeight="1">
      <c r="B6" s="119" t="s">
        <v>6</v>
      </c>
      <c r="C6" s="114" t="s">
        <v>7</v>
      </c>
      <c r="D6" s="115"/>
      <c r="E6" s="116"/>
      <c r="F6" s="217"/>
      <c r="G6" s="111"/>
      <c r="H6" s="111"/>
      <c r="I6" s="111"/>
      <c r="J6" s="111"/>
      <c r="K6" s="112"/>
    </row>
    <row r="7" spans="1:11" ht="10.5" customHeight="1">
      <c r="B7" s="119"/>
      <c r="C7" s="114"/>
      <c r="D7" s="115"/>
      <c r="E7" s="116"/>
      <c r="F7" s="409"/>
      <c r="G7" s="111"/>
      <c r="H7" s="111"/>
      <c r="I7" s="111"/>
      <c r="J7" s="111"/>
      <c r="K7" s="112"/>
    </row>
    <row r="8" spans="1:11" s="221" customFormat="1" ht="15" customHeight="1">
      <c r="B8" s="120"/>
      <c r="C8" s="121"/>
      <c r="D8" s="121"/>
      <c r="E8" s="122"/>
      <c r="F8" s="111"/>
      <c r="G8" s="111"/>
      <c r="H8" s="111"/>
      <c r="I8" s="111"/>
      <c r="J8" s="111"/>
      <c r="K8" s="112"/>
    </row>
    <row r="9" spans="1:11" s="221" customFormat="1" ht="15" customHeight="1">
      <c r="A9" s="166"/>
      <c r="B9" s="180"/>
      <c r="C9" s="124"/>
      <c r="D9" s="124"/>
      <c r="E9" s="126"/>
      <c r="F9" s="111"/>
      <c r="G9" s="111"/>
      <c r="H9" s="111"/>
      <c r="I9" s="111"/>
      <c r="J9" s="111"/>
      <c r="K9" s="112"/>
    </row>
    <row r="10" spans="1:11" ht="11.25" customHeight="1">
      <c r="B10" s="181"/>
      <c r="C10" s="157"/>
      <c r="D10" s="157"/>
      <c r="E10" s="157"/>
      <c r="F10" s="157"/>
      <c r="G10" s="157"/>
      <c r="H10" s="545" t="s">
        <v>1714</v>
      </c>
      <c r="I10" s="545"/>
      <c r="J10" s="545"/>
      <c r="K10" s="546"/>
    </row>
    <row r="11" spans="1:11" ht="37.5" customHeight="1">
      <c r="B11" s="280" t="s">
        <v>9</v>
      </c>
      <c r="C11" s="280" t="s">
        <v>10</v>
      </c>
      <c r="D11" s="280" t="s">
        <v>12</v>
      </c>
      <c r="E11" s="280" t="s">
        <v>14</v>
      </c>
      <c r="F11" s="280" t="s">
        <v>15</v>
      </c>
      <c r="G11" s="280" t="s">
        <v>313</v>
      </c>
      <c r="H11" s="295" t="s">
        <v>17</v>
      </c>
      <c r="I11" s="300" t="s">
        <v>18</v>
      </c>
      <c r="J11" s="300" t="s">
        <v>19</v>
      </c>
      <c r="K11" s="297" t="s">
        <v>20</v>
      </c>
    </row>
    <row r="12" spans="1:11" ht="51" customHeight="1">
      <c r="B12" s="128" t="s">
        <v>796</v>
      </c>
      <c r="C12" s="402" t="str">
        <f>VLOOKUP(B12,ИСХОДНИК!A:P,5,FALSE())</f>
        <v>Реле уровня жидкости ELS 1.1</v>
      </c>
      <c r="D12" s="130" t="str">
        <f>VLOOKUP(B12,ИСХОДНИК!A:P,11,FALSE())</f>
        <v>Наруж. резьба G 3/4"</v>
      </c>
      <c r="E12" s="222" t="str">
        <f>VLOOKUP(B12,ИСХОДНИК!A:P,10,FALSE())</f>
        <v>R717 (аммиак), R744 (диоксид углерода), R507A, R410A, R134a, R22, R404A, R407C, холодильные масла, пропиленгликоль и этиленгликоль</v>
      </c>
      <c r="F12" s="132">
        <f>VLOOKUP(B12,ИСХОДНИК!A:P,8,FALSE())</f>
        <v>63</v>
      </c>
      <c r="G12" s="133" t="str">
        <f>VLOOKUP(B12,ИСХОДНИК!A:P,9,FALSE())</f>
        <v xml:space="preserve"> -60…120</v>
      </c>
      <c r="H12" s="131" t="str">
        <f>VLOOKUP(B12,ИСХОДНИК!A:P,15,FALSE())</f>
        <v>U6 PL40R</v>
      </c>
      <c r="I12" s="135">
        <f>VLOOKUP(B12,ИСХОДНИК!A:P,13,FALSE())</f>
        <v>1390</v>
      </c>
      <c r="J12" s="135">
        <f>VLOOKUP(B12,ИСХОДНИК!A:P,14,FALSE())</f>
        <v>1668</v>
      </c>
      <c r="K12" s="327" t="str">
        <f>IF(VLOOKUP(B12,ИСХОДНИК!A:R,18,FALSE())=1,ИСХОДНИК!$T$2,IF(VLOOKUP(B12,ИСХОДНИК!A:R,18,FALSE())=2,ИСХОДНИК!$T$5,IF(VLOOKUP(B12,ИСХОДНИК!A:R,18,FALSE())=3,ИСХОДНИК!$T$6)))</f>
        <v>●</v>
      </c>
    </row>
    <row r="13" spans="1:11" ht="22.5" customHeight="1">
      <c r="B13" s="128" t="s">
        <v>797</v>
      </c>
      <c r="C13" s="129" t="str">
        <f>VLOOKUP(B13,ИСХОДНИК!A:P,5,FALSE())</f>
        <v>Штуцер под сварку</v>
      </c>
      <c r="D13" s="130" t="str">
        <f>VLOOKUP(B13,ИСХОДНИК!A:P,11,FALSE())</f>
        <v>Внутр. резьба G 3/4"</v>
      </c>
      <c r="E13" s="132" t="str">
        <f>VLOOKUP(B13,ИСХОДНИК!A:P,10,FALSE())</f>
        <v xml:space="preserve"> -</v>
      </c>
      <c r="F13" s="132" t="str">
        <f>VLOOKUP(B13,ИСХОДНИК!A:P,8,FALSE())</f>
        <v xml:space="preserve"> -</v>
      </c>
      <c r="G13" s="133" t="str">
        <f>VLOOKUP(B13,ИСХОДНИК!A:P,9,FALSE())</f>
        <v xml:space="preserve"> -</v>
      </c>
      <c r="H13" s="131" t="str">
        <f>VLOOKUP(B13,ИСХОДНИК!A:P,15,FALSE())</f>
        <v>U6 PL40R</v>
      </c>
      <c r="I13" s="135">
        <f>VLOOKUP(B13,ИСХОДНИК!A:P,13,FALSE())</f>
        <v>49</v>
      </c>
      <c r="J13" s="135">
        <f>VLOOKUP(B13,ИСХОДНИК!A:P,14,FALSE())</f>
        <v>58.8</v>
      </c>
      <c r="K13" s="136" t="str">
        <f>IF(VLOOKUP(B13,ИСХОДНИК!A:R,18,FALSE())=1,ИСХОДНИК!$T$2,IF(VLOOKUP(B13,ИСХОДНИК!A:R,18,FALSE())=2,ИСХОДНИК!$T$5,IF(VLOOKUP(B13,ИСХОДНИК!A:R,18,FALSE())=3,ИСХОДНИК!$T$6)))</f>
        <v>◑</v>
      </c>
    </row>
    <row r="15" spans="1:11" ht="24.75" customHeight="1">
      <c r="B15" s="223" t="s">
        <v>804</v>
      </c>
      <c r="C15" s="223"/>
      <c r="D15" s="223"/>
      <c r="F15" s="579" t="s">
        <v>959</v>
      </c>
      <c r="G15" s="579"/>
      <c r="H15" s="579"/>
      <c r="I15" s="579"/>
      <c r="J15" s="579"/>
      <c r="K15" s="579"/>
    </row>
  </sheetData>
  <autoFilter ref="B11:K11" xr:uid="{DE646B9A-6975-4D12-B2A3-EF3718DC68E9}"/>
  <mergeCells count="3">
    <mergeCell ref="B3:F3"/>
    <mergeCell ref="F15:K15"/>
    <mergeCell ref="H10:K10"/>
  </mergeCells>
  <pageMargins left="0.75" right="0.75" top="1" bottom="1" header="0.511811023622047" footer="0.5"/>
  <pageSetup paperSize="9" orientation="portrait" horizontalDpi="300" verticalDpi="300" r:id="rId1"/>
  <headerFooter>
    <oddFooter>&amp;C&amp;1#&amp;"Calibri,Обычный"&amp;10&amp;K000000Classified as Business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14"/>
  <dimension ref="A1:R63"/>
  <sheetViews>
    <sheetView showGridLines="0" zoomScale="145" zoomScaleNormal="145" workbookViewId="0">
      <selection activeCell="E7" sqref="E7"/>
    </sheetView>
  </sheetViews>
  <sheetFormatPr defaultColWidth="8.7109375" defaultRowHeight="12.75" outlineLevelCol="1"/>
  <cols>
    <col min="1" max="1" width="2.140625" customWidth="1"/>
    <col min="2" max="2" width="16" customWidth="1"/>
    <col min="3" max="3" width="87.140625" customWidth="1"/>
    <col min="4" max="4" width="12" customWidth="1"/>
    <col min="5" max="5" width="11" customWidth="1"/>
    <col min="6" max="7" width="9.42578125" hidden="1" customWidth="1" outlineLevel="1"/>
    <col min="8" max="8" width="18" hidden="1" customWidth="1" outlineLevel="1"/>
    <col min="9" max="9" width="17.7109375" hidden="1" customWidth="1" outlineLevel="1"/>
    <col min="10" max="10" width="17.85546875" hidden="1" customWidth="1" outlineLevel="1"/>
    <col min="11" max="11" width="5.28515625" style="12" customWidth="1" collapsed="1"/>
    <col min="12" max="12" width="6.28515625" style="12" customWidth="1" outlineLevel="1"/>
    <col min="13" max="13" width="8.85546875" customWidth="1" outlineLevel="1"/>
    <col min="14" max="14" width="16.140625" customWidth="1" outlineLevel="1"/>
    <col min="15" max="15" width="23" customWidth="1" outlineLevel="1"/>
    <col min="16" max="16" width="38.7109375" customWidth="1" outlineLevel="1"/>
    <col min="17" max="17" width="14.42578125" customWidth="1"/>
    <col min="18" max="18" width="12.140625" customWidth="1"/>
  </cols>
  <sheetData>
    <row r="1" spans="1:18" ht="11.25" customHeight="1"/>
    <row r="2" spans="1:18" ht="18.75" customHeight="1">
      <c r="A2" s="26"/>
      <c r="B2" s="345" t="s">
        <v>327</v>
      </c>
      <c r="C2" s="433" t="s">
        <v>328</v>
      </c>
      <c r="D2" s="433"/>
      <c r="E2" s="433"/>
      <c r="F2" s="434" t="s">
        <v>329</v>
      </c>
      <c r="G2" s="434"/>
      <c r="H2" s="434"/>
      <c r="I2" s="434"/>
      <c r="J2" s="434"/>
      <c r="K2" s="28"/>
      <c r="L2" s="435" t="s">
        <v>330</v>
      </c>
      <c r="M2" s="435"/>
      <c r="N2" s="435"/>
      <c r="O2" s="435"/>
      <c r="P2" s="435"/>
    </row>
    <row r="3" spans="1:18" ht="19.5" customHeight="1">
      <c r="B3" s="436" t="s">
        <v>331</v>
      </c>
      <c r="C3" s="436"/>
      <c r="D3" s="436"/>
      <c r="E3" s="436"/>
      <c r="F3" s="346"/>
      <c r="G3" s="346" t="s">
        <v>332</v>
      </c>
      <c r="H3" s="346"/>
      <c r="I3" s="346"/>
      <c r="J3" s="347"/>
      <c r="K3" s="29"/>
      <c r="L3" s="355"/>
      <c r="M3" s="178"/>
      <c r="N3" s="178"/>
      <c r="O3" s="178"/>
      <c r="P3" s="179"/>
    </row>
    <row r="4" spans="1:18" ht="10.5" customHeight="1">
      <c r="B4" s="348" t="s">
        <v>20</v>
      </c>
      <c r="C4" s="178"/>
      <c r="D4" s="178"/>
      <c r="E4" s="179"/>
      <c r="F4" s="178"/>
      <c r="G4" s="437" t="s">
        <v>333</v>
      </c>
      <c r="H4" s="437"/>
      <c r="I4" s="437"/>
      <c r="J4" s="437"/>
      <c r="K4" s="29"/>
      <c r="L4" s="356"/>
      <c r="M4" s="180" t="s">
        <v>334</v>
      </c>
      <c r="N4" s="124"/>
      <c r="O4" s="124"/>
      <c r="P4" s="125"/>
    </row>
    <row r="5" spans="1:18" ht="13.5" customHeight="1">
      <c r="B5" s="113" t="s">
        <v>2</v>
      </c>
      <c r="C5" s="349" t="s">
        <v>3</v>
      </c>
      <c r="D5" s="124"/>
      <c r="E5" s="179"/>
      <c r="F5" s="178"/>
      <c r="G5" s="429" t="s">
        <v>335</v>
      </c>
      <c r="H5" s="429"/>
      <c r="I5" s="429"/>
      <c r="J5" s="429"/>
      <c r="K5" s="29"/>
      <c r="L5" s="356"/>
      <c r="M5" s="430"/>
      <c r="N5" s="430"/>
      <c r="O5" s="430"/>
      <c r="P5" s="430"/>
    </row>
    <row r="6" spans="1:18" ht="11.25" customHeight="1">
      <c r="B6" s="118" t="s">
        <v>4</v>
      </c>
      <c r="C6" s="349" t="s">
        <v>5</v>
      </c>
      <c r="D6" s="124"/>
      <c r="E6" s="179"/>
      <c r="F6" s="178"/>
      <c r="G6" s="429" t="s">
        <v>336</v>
      </c>
      <c r="H6" s="429"/>
      <c r="I6" s="429"/>
      <c r="J6" s="429"/>
      <c r="K6" s="31"/>
      <c r="L6" s="356"/>
      <c r="M6" s="431" t="s">
        <v>337</v>
      </c>
      <c r="N6" s="431"/>
      <c r="O6" s="431"/>
      <c r="P6" s="431"/>
    </row>
    <row r="7" spans="1:18" ht="13.5" customHeight="1">
      <c r="B7" s="119" t="s">
        <v>6</v>
      </c>
      <c r="C7" s="349" t="s">
        <v>7</v>
      </c>
      <c r="D7" s="124"/>
      <c r="E7" s="179"/>
      <c r="F7" s="178"/>
      <c r="G7" s="178"/>
      <c r="H7" s="350" t="s">
        <v>17</v>
      </c>
      <c r="I7" s="350" t="s">
        <v>338</v>
      </c>
      <c r="J7" s="350" t="s">
        <v>339</v>
      </c>
      <c r="K7" s="29"/>
      <c r="L7" s="356"/>
      <c r="M7" s="124"/>
      <c r="N7" s="124"/>
      <c r="O7" s="124"/>
      <c r="P7" s="125"/>
    </row>
    <row r="8" spans="1:18" ht="12" customHeight="1">
      <c r="B8" s="432"/>
      <c r="C8" s="432"/>
      <c r="D8" s="432"/>
      <c r="E8" s="432"/>
      <c r="F8" s="351"/>
      <c r="G8" s="351"/>
      <c r="H8" s="352" t="s">
        <v>40</v>
      </c>
      <c r="I8" s="353">
        <v>0</v>
      </c>
      <c r="J8" s="354">
        <v>80</v>
      </c>
      <c r="K8" s="29"/>
      <c r="L8" s="357"/>
      <c r="M8" s="431" t="s">
        <v>340</v>
      </c>
      <c r="N8" s="431"/>
      <c r="O8" s="431"/>
      <c r="P8" s="431"/>
    </row>
    <row r="9" spans="1:18" ht="15.75" customHeight="1">
      <c r="B9" s="32"/>
      <c r="C9" s="428" t="s">
        <v>1714</v>
      </c>
      <c r="D9" s="428"/>
      <c r="E9" s="428"/>
      <c r="F9" s="426"/>
      <c r="G9" s="427"/>
      <c r="H9" s="33"/>
      <c r="I9" s="33"/>
      <c r="J9" s="34"/>
      <c r="K9" s="35"/>
      <c r="L9" s="36"/>
      <c r="M9" s="33"/>
      <c r="N9" s="33"/>
      <c r="O9" s="33"/>
      <c r="P9" s="34"/>
    </row>
    <row r="10" spans="1:18" ht="38.25" customHeight="1">
      <c r="B10" s="300" t="s">
        <v>9</v>
      </c>
      <c r="C10" s="300" t="s">
        <v>341</v>
      </c>
      <c r="D10" s="400" t="s">
        <v>18</v>
      </c>
      <c r="E10" s="400" t="s">
        <v>19</v>
      </c>
      <c r="F10" s="361" t="s">
        <v>342</v>
      </c>
      <c r="G10" s="361" t="s">
        <v>17</v>
      </c>
      <c r="H10" s="361" t="s">
        <v>343</v>
      </c>
      <c r="I10" s="361" t="s">
        <v>344</v>
      </c>
      <c r="J10" s="361" t="s">
        <v>345</v>
      </c>
      <c r="K10" s="362" t="s">
        <v>346</v>
      </c>
      <c r="L10" s="363" t="s">
        <v>13</v>
      </c>
      <c r="M10" s="363" t="s">
        <v>15</v>
      </c>
      <c r="N10" s="363" t="s">
        <v>313</v>
      </c>
      <c r="O10" s="363" t="s">
        <v>14</v>
      </c>
      <c r="P10" s="363" t="s">
        <v>347</v>
      </c>
    </row>
    <row r="11" spans="1:18" ht="18">
      <c r="B11" s="128"/>
      <c r="C11" s="336" t="e">
        <f>VLOOKUP(B11,ИСХОДНИК!A:N,3,FALSE())</f>
        <v>#N/A</v>
      </c>
      <c r="D11" s="135" t="e">
        <f>VLOOKUP('Быстрый поиск по коду'!B11,ИСХОДНИК!A:N,13,FALSE())</f>
        <v>#N/A</v>
      </c>
      <c r="E11" s="135" t="e">
        <f>VLOOKUP('Быстрый поиск по коду'!B11,ИСХОДНИК!A:N,14,FALSE())</f>
        <v>#N/A</v>
      </c>
      <c r="F11" s="358">
        <v>1</v>
      </c>
      <c r="G11" s="150" t="e">
        <f>VLOOKUP(B11,ИСХОДНИК!A:P,15,FALSE())</f>
        <v>#N/A</v>
      </c>
      <c r="H11" s="359" t="e">
        <f>D11*(1-$I$7)*F11</f>
        <v>#N/A</v>
      </c>
      <c r="I11" s="359" t="e">
        <f>D11*(1-$I$7)*F11</f>
        <v>#N/A</v>
      </c>
      <c r="J11" s="360" t="e">
        <f>I11*$J$7</f>
        <v>#N/A</v>
      </c>
      <c r="K11" s="136" t="e">
        <f>IF(VLOOKUP(B11,ИСХОДНИК!A:R,18,FALSE())=1,ИСХОДНИК!$T$2,IF(VLOOKUP(B11,ИСХОДНИК!A:R,18,FALSE())=2,ИСХОДНИК!$T$5,IF(VLOOKUP(B11,ИСХОДНИК!A:R,18,FALSE())=3,ИСХОДНИК!$T$6)))</f>
        <v>#N/A</v>
      </c>
      <c r="L11" s="131" t="e">
        <f>VLOOKUP(B11,ИСХОДНИК!A:N,7,FALSE())</f>
        <v>#N/A</v>
      </c>
      <c r="M11" s="131" t="e">
        <f>VLOOKUP(B11,ИСХОДНИК!A:N,8,FALSE())</f>
        <v>#N/A</v>
      </c>
      <c r="N11" s="131" t="e">
        <f>VLOOKUP(B11,ИСХОДНИК!A:N,9,FALSE())</f>
        <v>#N/A</v>
      </c>
      <c r="O11" s="336" t="e">
        <f>VLOOKUP(B11,ИСХОДНИК!A:N,10,FALSE())</f>
        <v>#N/A</v>
      </c>
      <c r="P11" s="336" t="e">
        <f>VLOOKUP(B11,ИСХОДНИК!A:N,11,FALSE())</f>
        <v>#N/A</v>
      </c>
      <c r="R11" s="10"/>
    </row>
    <row r="12" spans="1:18" ht="18">
      <c r="B12" s="128"/>
      <c r="C12" s="336" t="e">
        <f>VLOOKUP(B12,ИСХОДНИК!A:N,3,FALSE())</f>
        <v>#N/A</v>
      </c>
      <c r="D12" s="135" t="e">
        <f>VLOOKUP('Быстрый поиск по коду'!B12,ИСХОДНИК!A:N,13,FALSE())</f>
        <v>#N/A</v>
      </c>
      <c r="E12" s="135" t="e">
        <f>VLOOKUP('Быстрый поиск по коду'!B12,ИСХОДНИК!A:N,14,FALSE())</f>
        <v>#N/A</v>
      </c>
      <c r="F12" s="358">
        <v>1</v>
      </c>
      <c r="G12" s="150" t="e">
        <f>VLOOKUP(B12,ИСХОДНИК!A:P,15,FALSE())</f>
        <v>#N/A</v>
      </c>
      <c r="H12" s="359" t="e">
        <f t="shared" ref="H12:H43" si="0">D12*(1-$C$3)*F12</f>
        <v>#N/A</v>
      </c>
      <c r="I12" s="359" t="e">
        <f t="shared" ref="I12:I43" si="1">D12*(1-$C$3)*F12</f>
        <v>#N/A</v>
      </c>
      <c r="J12" s="360" t="e">
        <f t="shared" ref="J12:J43" si="2">I12*$D$3</f>
        <v>#N/A</v>
      </c>
      <c r="K12" s="136" t="e">
        <f>IF(VLOOKUP(B12,ИСХОДНИК!A:R,18,FALSE())=1,ИСХОДНИК!$T$2,IF(VLOOKUP(B12,ИСХОДНИК!A:R,18,FALSE())=2,ИСХОДНИК!$T$5,IF(VLOOKUP(B12,ИСХОДНИК!A:R,18,FALSE())=3,ИСХОДНИК!$T$6)))</f>
        <v>#N/A</v>
      </c>
      <c r="L12" s="131" t="e">
        <f>VLOOKUP(B12,ИСХОДНИК!A:N,7,FALSE())</f>
        <v>#N/A</v>
      </c>
      <c r="M12" s="131" t="e">
        <f>VLOOKUP(B12,ИСХОДНИК!A:N,8,FALSE())</f>
        <v>#N/A</v>
      </c>
      <c r="N12" s="131" t="e">
        <f>VLOOKUP(B12,ИСХОДНИК!A:N,9,FALSE())</f>
        <v>#N/A</v>
      </c>
      <c r="O12" s="336" t="e">
        <f>VLOOKUP(B12,ИСХОДНИК!A:N,10,FALSE())</f>
        <v>#N/A</v>
      </c>
      <c r="P12" s="336" t="e">
        <f>VLOOKUP(B12,ИСХОДНИК!A:N,11,FALSE())</f>
        <v>#N/A</v>
      </c>
    </row>
    <row r="13" spans="1:18" ht="18">
      <c r="B13" s="128"/>
      <c r="C13" s="336" t="e">
        <f>VLOOKUP(B13,ИСХОДНИК!A:N,3,FALSE())</f>
        <v>#N/A</v>
      </c>
      <c r="D13" s="135" t="e">
        <f>VLOOKUP('Быстрый поиск по коду'!B13,ИСХОДНИК!A:N,13,FALSE())</f>
        <v>#N/A</v>
      </c>
      <c r="E13" s="135" t="e">
        <f>VLOOKUP('Быстрый поиск по коду'!B13,ИСХОДНИК!A:N,14,FALSE())</f>
        <v>#N/A</v>
      </c>
      <c r="F13" s="358">
        <v>1</v>
      </c>
      <c r="G13" s="150" t="e">
        <f>VLOOKUP(B13,ИСХОДНИК!A:P,15,FALSE())</f>
        <v>#N/A</v>
      </c>
      <c r="H13" s="359" t="e">
        <f t="shared" si="0"/>
        <v>#N/A</v>
      </c>
      <c r="I13" s="359" t="e">
        <f t="shared" si="1"/>
        <v>#N/A</v>
      </c>
      <c r="J13" s="360" t="e">
        <f t="shared" si="2"/>
        <v>#N/A</v>
      </c>
      <c r="K13" s="136" t="e">
        <f>IF(VLOOKUP(B13,ИСХОДНИК!A:R,18,FALSE())=1,ИСХОДНИК!$T$2,IF(VLOOKUP(B13,ИСХОДНИК!A:R,18,FALSE())=2,ИСХОДНИК!$T$5,IF(VLOOKUP(B13,ИСХОДНИК!A:R,18,FALSE())=3,ИСХОДНИК!$T$6)))</f>
        <v>#N/A</v>
      </c>
      <c r="L13" s="131" t="e">
        <f>VLOOKUP(B13,ИСХОДНИК!A:N,7,FALSE())</f>
        <v>#N/A</v>
      </c>
      <c r="M13" s="131" t="e">
        <f>VLOOKUP(B13,ИСХОДНИК!A:N,8,FALSE())</f>
        <v>#N/A</v>
      </c>
      <c r="N13" s="131" t="e">
        <f>VLOOKUP(B13,ИСХОДНИК!A:N,9,FALSE())</f>
        <v>#N/A</v>
      </c>
      <c r="O13" s="336" t="e">
        <f>VLOOKUP(B13,ИСХОДНИК!A:N,10,FALSE())</f>
        <v>#N/A</v>
      </c>
      <c r="P13" s="336" t="e">
        <f>VLOOKUP(B13,ИСХОДНИК!A:N,11,FALSE())</f>
        <v>#N/A</v>
      </c>
    </row>
    <row r="14" spans="1:18" ht="18">
      <c r="B14" s="128"/>
      <c r="C14" s="336" t="e">
        <f>VLOOKUP(B14,ИСХОДНИК!A:N,3,FALSE())</f>
        <v>#N/A</v>
      </c>
      <c r="D14" s="135" t="e">
        <f>VLOOKUP('Быстрый поиск по коду'!B14,ИСХОДНИК!A:N,13,FALSE())</f>
        <v>#N/A</v>
      </c>
      <c r="E14" s="135" t="e">
        <f>VLOOKUP('Быстрый поиск по коду'!B14,ИСХОДНИК!A:N,14,FALSE())</f>
        <v>#N/A</v>
      </c>
      <c r="F14" s="358">
        <v>1</v>
      </c>
      <c r="G14" s="150" t="e">
        <f>VLOOKUP(B14,ИСХОДНИК!A:P,15,FALSE())</f>
        <v>#N/A</v>
      </c>
      <c r="H14" s="359" t="e">
        <f t="shared" si="0"/>
        <v>#N/A</v>
      </c>
      <c r="I14" s="359" t="e">
        <f t="shared" si="1"/>
        <v>#N/A</v>
      </c>
      <c r="J14" s="360" t="e">
        <f t="shared" si="2"/>
        <v>#N/A</v>
      </c>
      <c r="K14" s="136" t="e">
        <f>IF(VLOOKUP(B14,ИСХОДНИК!A:R,18,FALSE())=1,ИСХОДНИК!$T$2,IF(VLOOKUP(B14,ИСХОДНИК!A:R,18,FALSE())=2,ИСХОДНИК!$T$5,IF(VLOOKUP(B14,ИСХОДНИК!A:R,18,FALSE())=3,ИСХОДНИК!$T$6)))</f>
        <v>#N/A</v>
      </c>
      <c r="L14" s="131" t="e">
        <f>VLOOKUP(B14,ИСХОДНИК!A:N,7,FALSE())</f>
        <v>#N/A</v>
      </c>
      <c r="M14" s="131" t="e">
        <f>VLOOKUP(B14,ИСХОДНИК!A:N,8,FALSE())</f>
        <v>#N/A</v>
      </c>
      <c r="N14" s="131" t="e">
        <f>VLOOKUP(B14,ИСХОДНИК!A:N,9,FALSE())</f>
        <v>#N/A</v>
      </c>
      <c r="O14" s="336" t="e">
        <f>VLOOKUP(B14,ИСХОДНИК!A:N,10,FALSE())</f>
        <v>#N/A</v>
      </c>
      <c r="P14" s="336" t="e">
        <f>VLOOKUP(B14,ИСХОДНИК!A:N,11,FALSE())</f>
        <v>#N/A</v>
      </c>
    </row>
    <row r="15" spans="1:18" ht="21.75" customHeight="1">
      <c r="B15" s="128"/>
      <c r="C15" s="336" t="e">
        <f>VLOOKUP(B15,ИСХОДНИК!A:N,3,FALSE())</f>
        <v>#N/A</v>
      </c>
      <c r="D15" s="135" t="e">
        <f>VLOOKUP('Быстрый поиск по коду'!B15,ИСХОДНИК!A:N,13,FALSE())</f>
        <v>#N/A</v>
      </c>
      <c r="E15" s="135" t="e">
        <f>VLOOKUP('Быстрый поиск по коду'!B15,ИСХОДНИК!A:N,14,FALSE())</f>
        <v>#N/A</v>
      </c>
      <c r="F15" s="358">
        <v>1</v>
      </c>
      <c r="G15" s="150" t="e">
        <f>VLOOKUP(B15,ИСХОДНИК!A:P,15,FALSE())</f>
        <v>#N/A</v>
      </c>
      <c r="H15" s="359" t="e">
        <f t="shared" si="0"/>
        <v>#N/A</v>
      </c>
      <c r="I15" s="359" t="e">
        <f t="shared" si="1"/>
        <v>#N/A</v>
      </c>
      <c r="J15" s="360" t="e">
        <f t="shared" si="2"/>
        <v>#N/A</v>
      </c>
      <c r="K15" s="136" t="e">
        <f>IF(VLOOKUP(B15,ИСХОДНИК!A:R,18,FALSE())=1,ИСХОДНИК!$T$2,IF(VLOOKUP(B15,ИСХОДНИК!A:R,18,FALSE())=2,ИСХОДНИК!$T$5,IF(VLOOKUP(B15,ИСХОДНИК!A:R,18,FALSE())=3,ИСХОДНИК!$T$6)))</f>
        <v>#N/A</v>
      </c>
      <c r="L15" s="131" t="e">
        <f>VLOOKUP(B15,ИСХОДНИК!A:N,7,FALSE())</f>
        <v>#N/A</v>
      </c>
      <c r="M15" s="131" t="e">
        <f>VLOOKUP(B15,ИСХОДНИК!A:N,8,FALSE())</f>
        <v>#N/A</v>
      </c>
      <c r="N15" s="131" t="e">
        <f>VLOOKUP(B15,ИСХОДНИК!A:N,9,FALSE())</f>
        <v>#N/A</v>
      </c>
      <c r="O15" s="336" t="e">
        <f>VLOOKUP(B15,ИСХОДНИК!A:N,10,FALSE())</f>
        <v>#N/A</v>
      </c>
      <c r="P15" s="336" t="e">
        <f>VLOOKUP(B15,ИСХОДНИК!A:N,11,FALSE())</f>
        <v>#N/A</v>
      </c>
    </row>
    <row r="16" spans="1:18" ht="18">
      <c r="B16" s="128"/>
      <c r="C16" s="336" t="e">
        <f>VLOOKUP(B16,ИСХОДНИК!A:N,3,FALSE())</f>
        <v>#N/A</v>
      </c>
      <c r="D16" s="135" t="e">
        <f>VLOOKUP('Быстрый поиск по коду'!B16,ИСХОДНИК!A:N,13,FALSE())</f>
        <v>#N/A</v>
      </c>
      <c r="E16" s="135" t="e">
        <f>VLOOKUP('Быстрый поиск по коду'!B16,ИСХОДНИК!A:N,14,FALSE())</f>
        <v>#N/A</v>
      </c>
      <c r="F16" s="358">
        <v>1</v>
      </c>
      <c r="G16" s="150" t="e">
        <f>VLOOKUP(B16,ИСХОДНИК!A:P,15,FALSE())</f>
        <v>#N/A</v>
      </c>
      <c r="H16" s="359" t="e">
        <f t="shared" si="0"/>
        <v>#N/A</v>
      </c>
      <c r="I16" s="359" t="e">
        <f t="shared" si="1"/>
        <v>#N/A</v>
      </c>
      <c r="J16" s="360" t="e">
        <f t="shared" si="2"/>
        <v>#N/A</v>
      </c>
      <c r="K16" s="136" t="e">
        <f>IF(VLOOKUP(B16,ИСХОДНИК!A:R,18,FALSE())=1,ИСХОДНИК!$T$2,IF(VLOOKUP(B16,ИСХОДНИК!A:R,18,FALSE())=2,ИСХОДНИК!$T$5,IF(VLOOKUP(B16,ИСХОДНИК!A:R,18,FALSE())=3,ИСХОДНИК!$T$6)))</f>
        <v>#N/A</v>
      </c>
      <c r="L16" s="131" t="e">
        <f>VLOOKUP(B16,ИСХОДНИК!A:N,7,FALSE())</f>
        <v>#N/A</v>
      </c>
      <c r="M16" s="131" t="e">
        <f>VLOOKUP(B16,ИСХОДНИК!A:N,8,FALSE())</f>
        <v>#N/A</v>
      </c>
      <c r="N16" s="131" t="e">
        <f>VLOOKUP(B16,ИСХОДНИК!A:N,9,FALSE())</f>
        <v>#N/A</v>
      </c>
      <c r="O16" s="336" t="e">
        <f>VLOOKUP(B16,ИСХОДНИК!A:N,10,FALSE())</f>
        <v>#N/A</v>
      </c>
      <c r="P16" s="336" t="e">
        <f>VLOOKUP(B16,ИСХОДНИК!A:N,11,FALSE())</f>
        <v>#N/A</v>
      </c>
    </row>
    <row r="17" spans="2:16" ht="18">
      <c r="B17" s="128"/>
      <c r="C17" s="336" t="e">
        <f>VLOOKUP(B17,ИСХОДНИК!A:N,3,FALSE())</f>
        <v>#N/A</v>
      </c>
      <c r="D17" s="135" t="e">
        <f>VLOOKUP('Быстрый поиск по коду'!B17,ИСХОДНИК!A:N,13,FALSE())</f>
        <v>#N/A</v>
      </c>
      <c r="E17" s="135" t="e">
        <f>VLOOKUP('Быстрый поиск по коду'!B17,ИСХОДНИК!A:N,14,FALSE())</f>
        <v>#N/A</v>
      </c>
      <c r="F17" s="358">
        <v>1</v>
      </c>
      <c r="G17" s="150" t="e">
        <f>VLOOKUP(B17,ИСХОДНИК!A:P,15,FALSE())</f>
        <v>#N/A</v>
      </c>
      <c r="H17" s="359" t="e">
        <f t="shared" si="0"/>
        <v>#N/A</v>
      </c>
      <c r="I17" s="359" t="e">
        <f t="shared" si="1"/>
        <v>#N/A</v>
      </c>
      <c r="J17" s="360" t="e">
        <f t="shared" si="2"/>
        <v>#N/A</v>
      </c>
      <c r="K17" s="136" t="e">
        <f>IF(VLOOKUP(B17,ИСХОДНИК!A:R,18,FALSE())=1,ИСХОДНИК!$T$2,IF(VLOOKUP(B17,ИСХОДНИК!A:R,18,FALSE())=2,ИСХОДНИК!$T$5,IF(VLOOKUP(B17,ИСХОДНИК!A:R,18,FALSE())=3,ИСХОДНИК!$T$6)))</f>
        <v>#N/A</v>
      </c>
      <c r="L17" s="131" t="e">
        <f>VLOOKUP(B17,ИСХОДНИК!A:N,7,FALSE())</f>
        <v>#N/A</v>
      </c>
      <c r="M17" s="131" t="e">
        <f>VLOOKUP(B17,ИСХОДНИК!A:N,8,FALSE())</f>
        <v>#N/A</v>
      </c>
      <c r="N17" s="131" t="e">
        <f>VLOOKUP(B17,ИСХОДНИК!A:N,9,FALSE())</f>
        <v>#N/A</v>
      </c>
      <c r="O17" s="336" t="e">
        <f>VLOOKUP(B17,ИСХОДНИК!A:N,10,FALSE())</f>
        <v>#N/A</v>
      </c>
      <c r="P17" s="336" t="e">
        <f>VLOOKUP(B17,ИСХОДНИК!A:N,11,FALSE())</f>
        <v>#N/A</v>
      </c>
    </row>
    <row r="18" spans="2:16" ht="18">
      <c r="B18" s="128" t="s">
        <v>322</v>
      </c>
      <c r="C18" s="336" t="e">
        <f>VLOOKUP(B18,ИСХОДНИК!A:N,3,FALSE())</f>
        <v>#N/A</v>
      </c>
      <c r="D18" s="135" t="e">
        <f>VLOOKUP('Быстрый поиск по коду'!B18,ИСХОДНИК!A:N,13,FALSE())</f>
        <v>#N/A</v>
      </c>
      <c r="E18" s="135" t="e">
        <f>VLOOKUP('Быстрый поиск по коду'!B18,ИСХОДНИК!A:N,14,FALSE())</f>
        <v>#N/A</v>
      </c>
      <c r="F18" s="358">
        <v>1</v>
      </c>
      <c r="G18" s="150" t="e">
        <f>VLOOKUP(B18,ИСХОДНИК!A:P,15,FALSE())</f>
        <v>#N/A</v>
      </c>
      <c r="H18" s="359" t="e">
        <f t="shared" si="0"/>
        <v>#N/A</v>
      </c>
      <c r="I18" s="359" t="e">
        <f t="shared" si="1"/>
        <v>#N/A</v>
      </c>
      <c r="J18" s="360" t="e">
        <f t="shared" si="2"/>
        <v>#N/A</v>
      </c>
      <c r="K18" s="136" t="e">
        <f>IF(VLOOKUP(B18,ИСХОДНИК!A:R,18,FALSE())=1,ИСХОДНИК!$T$2,IF(VLOOKUP(B18,ИСХОДНИК!A:R,18,FALSE())=2,ИСХОДНИК!$T$5,IF(VLOOKUP(B18,ИСХОДНИК!A:R,18,FALSE())=3,ИСХОДНИК!$T$6)))</f>
        <v>#N/A</v>
      </c>
      <c r="L18" s="131" t="e">
        <f>VLOOKUP(B18,ИСХОДНИК!A:N,7,FALSE())</f>
        <v>#N/A</v>
      </c>
      <c r="M18" s="131" t="e">
        <f>VLOOKUP(B18,ИСХОДНИК!A:N,8,FALSE())</f>
        <v>#N/A</v>
      </c>
      <c r="N18" s="131" t="e">
        <f>VLOOKUP(B18,ИСХОДНИК!A:N,9,FALSE())</f>
        <v>#N/A</v>
      </c>
      <c r="O18" s="336" t="e">
        <f>VLOOKUP(B18,ИСХОДНИК!A:N,10,FALSE())</f>
        <v>#N/A</v>
      </c>
      <c r="P18" s="336" t="e">
        <f>VLOOKUP(B18,ИСХОДНИК!A:N,11,FALSE())</f>
        <v>#N/A</v>
      </c>
    </row>
    <row r="19" spans="2:16" ht="18">
      <c r="B19" s="128" t="s">
        <v>322</v>
      </c>
      <c r="C19" s="336" t="e">
        <f>VLOOKUP(B19,ИСХОДНИК!A:N,3,FALSE())</f>
        <v>#N/A</v>
      </c>
      <c r="D19" s="135" t="e">
        <f>VLOOKUP('Быстрый поиск по коду'!B19,ИСХОДНИК!A:N,13,FALSE())</f>
        <v>#N/A</v>
      </c>
      <c r="E19" s="135" t="e">
        <f>VLOOKUP('Быстрый поиск по коду'!B19,ИСХОДНИК!A:N,14,FALSE())</f>
        <v>#N/A</v>
      </c>
      <c r="F19" s="358">
        <v>1</v>
      </c>
      <c r="G19" s="150" t="e">
        <f>VLOOKUP(B19,ИСХОДНИК!A:P,15,FALSE())</f>
        <v>#N/A</v>
      </c>
      <c r="H19" s="359" t="e">
        <f t="shared" si="0"/>
        <v>#N/A</v>
      </c>
      <c r="I19" s="359" t="e">
        <f t="shared" si="1"/>
        <v>#N/A</v>
      </c>
      <c r="J19" s="360" t="e">
        <f t="shared" si="2"/>
        <v>#N/A</v>
      </c>
      <c r="K19" s="136" t="e">
        <f>IF(VLOOKUP(B19,ИСХОДНИК!A:R,18,FALSE())=1,ИСХОДНИК!$T$2,IF(VLOOKUP(B19,ИСХОДНИК!A:R,18,FALSE())=2,ИСХОДНИК!$T$5,IF(VLOOKUP(B19,ИСХОДНИК!A:R,18,FALSE())=3,ИСХОДНИК!$T$6)))</f>
        <v>#N/A</v>
      </c>
      <c r="L19" s="131" t="e">
        <f>VLOOKUP(B19,ИСХОДНИК!A:N,7,FALSE())</f>
        <v>#N/A</v>
      </c>
      <c r="M19" s="131" t="e">
        <f>VLOOKUP(B19,ИСХОДНИК!A:N,8,FALSE())</f>
        <v>#N/A</v>
      </c>
      <c r="N19" s="131" t="e">
        <f>VLOOKUP(B19,ИСХОДНИК!A:N,9,FALSE())</f>
        <v>#N/A</v>
      </c>
      <c r="O19" s="336" t="e">
        <f>VLOOKUP(B19,ИСХОДНИК!A:N,10,FALSE())</f>
        <v>#N/A</v>
      </c>
      <c r="P19" s="336" t="e">
        <f>VLOOKUP(B19,ИСХОДНИК!A:N,11,FALSE())</f>
        <v>#N/A</v>
      </c>
    </row>
    <row r="20" spans="2:16" ht="18">
      <c r="B20" s="128" t="s">
        <v>322</v>
      </c>
      <c r="C20" s="336" t="e">
        <f>VLOOKUP(B20,ИСХОДНИК!A:N,3,FALSE())</f>
        <v>#N/A</v>
      </c>
      <c r="D20" s="135" t="e">
        <f>VLOOKUP('Быстрый поиск по коду'!B20,ИСХОДНИК!A:N,13,FALSE())</f>
        <v>#N/A</v>
      </c>
      <c r="E20" s="135" t="e">
        <f>VLOOKUP('Быстрый поиск по коду'!B20,ИСХОДНИК!A:N,14,FALSE())</f>
        <v>#N/A</v>
      </c>
      <c r="F20" s="358">
        <v>1</v>
      </c>
      <c r="G20" s="150" t="e">
        <f>VLOOKUP(B20,ИСХОДНИК!A:P,15,FALSE())</f>
        <v>#N/A</v>
      </c>
      <c r="H20" s="359" t="e">
        <f t="shared" si="0"/>
        <v>#N/A</v>
      </c>
      <c r="I20" s="359" t="e">
        <f t="shared" si="1"/>
        <v>#N/A</v>
      </c>
      <c r="J20" s="360" t="e">
        <f t="shared" si="2"/>
        <v>#N/A</v>
      </c>
      <c r="K20" s="136" t="e">
        <f>IF(VLOOKUP(B20,ИСХОДНИК!A:R,18,FALSE())=1,ИСХОДНИК!$T$2,IF(VLOOKUP(B20,ИСХОДНИК!A:R,18,FALSE())=2,ИСХОДНИК!$T$5,IF(VLOOKUP(B20,ИСХОДНИК!A:R,18,FALSE())=3,ИСХОДНИК!$T$6)))</f>
        <v>#N/A</v>
      </c>
      <c r="L20" s="131" t="e">
        <f>VLOOKUP(B20,ИСХОДНИК!A:N,7,FALSE())</f>
        <v>#N/A</v>
      </c>
      <c r="M20" s="131" t="e">
        <f>VLOOKUP(B20,ИСХОДНИК!A:N,8,FALSE())</f>
        <v>#N/A</v>
      </c>
      <c r="N20" s="131" t="e">
        <f>VLOOKUP(B20,ИСХОДНИК!A:N,9,FALSE())</f>
        <v>#N/A</v>
      </c>
      <c r="O20" s="336" t="e">
        <f>VLOOKUP(B20,ИСХОДНИК!A:N,10,FALSE())</f>
        <v>#N/A</v>
      </c>
      <c r="P20" s="336" t="e">
        <f>VLOOKUP(B20,ИСХОДНИК!A:N,11,FALSE())</f>
        <v>#N/A</v>
      </c>
    </row>
    <row r="21" spans="2:16" ht="18">
      <c r="B21" s="128" t="s">
        <v>322</v>
      </c>
      <c r="C21" s="336" t="e">
        <f>VLOOKUP(B21,ИСХОДНИК!A:N,3,FALSE())</f>
        <v>#N/A</v>
      </c>
      <c r="D21" s="135" t="e">
        <f>VLOOKUP('Быстрый поиск по коду'!B21,ИСХОДНИК!A:N,13,FALSE())</f>
        <v>#N/A</v>
      </c>
      <c r="E21" s="135" t="e">
        <f>VLOOKUP('Быстрый поиск по коду'!B21,ИСХОДНИК!A:N,14,FALSE())</f>
        <v>#N/A</v>
      </c>
      <c r="F21" s="358">
        <v>1</v>
      </c>
      <c r="G21" s="150" t="e">
        <f>VLOOKUP(B21,ИСХОДНИК!A:P,15,FALSE())</f>
        <v>#N/A</v>
      </c>
      <c r="H21" s="359" t="e">
        <f t="shared" si="0"/>
        <v>#N/A</v>
      </c>
      <c r="I21" s="359" t="e">
        <f t="shared" si="1"/>
        <v>#N/A</v>
      </c>
      <c r="J21" s="360" t="e">
        <f t="shared" si="2"/>
        <v>#N/A</v>
      </c>
      <c r="K21" s="136" t="e">
        <f>IF(VLOOKUP(B21,ИСХОДНИК!A:R,18,FALSE())=1,ИСХОДНИК!$T$2,IF(VLOOKUP(B21,ИСХОДНИК!A:R,18,FALSE())=2,ИСХОДНИК!$T$5,IF(VLOOKUP(B21,ИСХОДНИК!A:R,18,FALSE())=3,ИСХОДНИК!$T$6)))</f>
        <v>#N/A</v>
      </c>
      <c r="L21" s="131" t="e">
        <f>VLOOKUP(B21,ИСХОДНИК!A:N,7,FALSE())</f>
        <v>#N/A</v>
      </c>
      <c r="M21" s="131" t="e">
        <f>VLOOKUP(B21,ИСХОДНИК!A:N,8,FALSE())</f>
        <v>#N/A</v>
      </c>
      <c r="N21" s="131" t="e">
        <f>VLOOKUP(B21,ИСХОДНИК!A:N,9,FALSE())</f>
        <v>#N/A</v>
      </c>
      <c r="O21" s="336" t="e">
        <f>VLOOKUP(B21,ИСХОДНИК!A:N,10,FALSE())</f>
        <v>#N/A</v>
      </c>
      <c r="P21" s="336" t="e">
        <f>VLOOKUP(B21,ИСХОДНИК!A:N,11,FALSE())</f>
        <v>#N/A</v>
      </c>
    </row>
    <row r="22" spans="2:16" ht="18">
      <c r="B22" s="128" t="s">
        <v>322</v>
      </c>
      <c r="C22" s="336" t="e">
        <f>VLOOKUP(B22,ИСХОДНИК!A:N,3,FALSE())</f>
        <v>#N/A</v>
      </c>
      <c r="D22" s="135" t="e">
        <f>VLOOKUP('Быстрый поиск по коду'!B22,ИСХОДНИК!A:N,13,FALSE())</f>
        <v>#N/A</v>
      </c>
      <c r="E22" s="135" t="e">
        <f>VLOOKUP('Быстрый поиск по коду'!B22,ИСХОДНИК!A:N,14,FALSE())</f>
        <v>#N/A</v>
      </c>
      <c r="F22" s="358">
        <v>1</v>
      </c>
      <c r="G22" s="150" t="e">
        <f>VLOOKUP(B22,ИСХОДНИК!A:P,15,FALSE())</f>
        <v>#N/A</v>
      </c>
      <c r="H22" s="359" t="e">
        <f t="shared" si="0"/>
        <v>#N/A</v>
      </c>
      <c r="I22" s="359" t="e">
        <f t="shared" si="1"/>
        <v>#N/A</v>
      </c>
      <c r="J22" s="360" t="e">
        <f t="shared" si="2"/>
        <v>#N/A</v>
      </c>
      <c r="K22" s="136" t="e">
        <f>IF(VLOOKUP(B22,ИСХОДНИК!A:R,18,FALSE())=1,ИСХОДНИК!$T$2,IF(VLOOKUP(B22,ИСХОДНИК!A:R,18,FALSE())=2,ИСХОДНИК!$T$5,IF(VLOOKUP(B22,ИСХОДНИК!A:R,18,FALSE())=3,ИСХОДНИК!$T$6)))</f>
        <v>#N/A</v>
      </c>
      <c r="L22" s="131" t="e">
        <f>VLOOKUP(B22,ИСХОДНИК!A:N,7,FALSE())</f>
        <v>#N/A</v>
      </c>
      <c r="M22" s="131" t="e">
        <f>VLOOKUP(B22,ИСХОДНИК!A:N,8,FALSE())</f>
        <v>#N/A</v>
      </c>
      <c r="N22" s="131" t="e">
        <f>VLOOKUP(B22,ИСХОДНИК!A:N,9,FALSE())</f>
        <v>#N/A</v>
      </c>
      <c r="O22" s="336" t="e">
        <f>VLOOKUP(B22,ИСХОДНИК!A:N,10,FALSE())</f>
        <v>#N/A</v>
      </c>
      <c r="P22" s="336" t="e">
        <f>VLOOKUP(B22,ИСХОДНИК!A:N,11,FALSE())</f>
        <v>#N/A</v>
      </c>
    </row>
    <row r="23" spans="2:16" ht="18">
      <c r="B23" s="128" t="s">
        <v>322</v>
      </c>
      <c r="C23" s="336" t="e">
        <f>VLOOKUP(B23,ИСХОДНИК!A:N,3,FALSE())</f>
        <v>#N/A</v>
      </c>
      <c r="D23" s="135" t="e">
        <f>VLOOKUP('Быстрый поиск по коду'!B23,ИСХОДНИК!A:N,13,FALSE())</f>
        <v>#N/A</v>
      </c>
      <c r="E23" s="135" t="e">
        <f>VLOOKUP('Быстрый поиск по коду'!B23,ИСХОДНИК!A:N,14,FALSE())</f>
        <v>#N/A</v>
      </c>
      <c r="F23" s="358">
        <v>1</v>
      </c>
      <c r="G23" s="150" t="e">
        <f>VLOOKUP(B23,ИСХОДНИК!A:P,15,FALSE())</f>
        <v>#N/A</v>
      </c>
      <c r="H23" s="359" t="e">
        <f t="shared" si="0"/>
        <v>#N/A</v>
      </c>
      <c r="I23" s="359" t="e">
        <f t="shared" si="1"/>
        <v>#N/A</v>
      </c>
      <c r="J23" s="360" t="e">
        <f t="shared" si="2"/>
        <v>#N/A</v>
      </c>
      <c r="K23" s="136" t="e">
        <f>IF(VLOOKUP(B23,ИСХОДНИК!A:R,18,FALSE())=1,ИСХОДНИК!$T$2,IF(VLOOKUP(B23,ИСХОДНИК!A:R,18,FALSE())=2,ИСХОДНИК!$T$5,IF(VLOOKUP(B23,ИСХОДНИК!A:R,18,FALSE())=3,ИСХОДНИК!$T$6)))</f>
        <v>#N/A</v>
      </c>
      <c r="L23" s="131" t="e">
        <f>VLOOKUP(B23,ИСХОДНИК!A:N,7,FALSE())</f>
        <v>#N/A</v>
      </c>
      <c r="M23" s="131" t="e">
        <f>VLOOKUP(B23,ИСХОДНИК!A:N,8,FALSE())</f>
        <v>#N/A</v>
      </c>
      <c r="N23" s="131" t="e">
        <f>VLOOKUP(B23,ИСХОДНИК!A:N,9,FALSE())</f>
        <v>#N/A</v>
      </c>
      <c r="O23" s="336" t="e">
        <f>VLOOKUP(B23,ИСХОДНИК!A:N,10,FALSE())</f>
        <v>#N/A</v>
      </c>
      <c r="P23" s="336" t="e">
        <f>VLOOKUP(B23,ИСХОДНИК!A:N,11,FALSE())</f>
        <v>#N/A</v>
      </c>
    </row>
    <row r="24" spans="2:16" ht="18">
      <c r="B24" s="128" t="s">
        <v>322</v>
      </c>
      <c r="C24" s="336" t="e">
        <f>VLOOKUP(B24,ИСХОДНИК!A:N,3,FALSE())</f>
        <v>#N/A</v>
      </c>
      <c r="D24" s="135" t="e">
        <f>VLOOKUP('Быстрый поиск по коду'!B24,ИСХОДНИК!A:N,13,FALSE())</f>
        <v>#N/A</v>
      </c>
      <c r="E24" s="135" t="e">
        <f>VLOOKUP('Быстрый поиск по коду'!B24,ИСХОДНИК!A:N,14,FALSE())</f>
        <v>#N/A</v>
      </c>
      <c r="F24" s="358">
        <v>1</v>
      </c>
      <c r="G24" s="150" t="e">
        <f>VLOOKUP(B24,ИСХОДНИК!A:P,15,FALSE())</f>
        <v>#N/A</v>
      </c>
      <c r="H24" s="359" t="e">
        <f t="shared" si="0"/>
        <v>#N/A</v>
      </c>
      <c r="I24" s="359" t="e">
        <f t="shared" si="1"/>
        <v>#N/A</v>
      </c>
      <c r="J24" s="360" t="e">
        <f t="shared" si="2"/>
        <v>#N/A</v>
      </c>
      <c r="K24" s="136" t="e">
        <f>IF(VLOOKUP(B24,ИСХОДНИК!A:R,18,FALSE())=1,ИСХОДНИК!$T$2,IF(VLOOKUP(B24,ИСХОДНИК!A:R,18,FALSE())=2,ИСХОДНИК!$T$5,IF(VLOOKUP(B24,ИСХОДНИК!A:R,18,FALSE())=3,ИСХОДНИК!$T$6)))</f>
        <v>#N/A</v>
      </c>
      <c r="L24" s="131" t="e">
        <f>VLOOKUP(B24,ИСХОДНИК!A:N,7,FALSE())</f>
        <v>#N/A</v>
      </c>
      <c r="M24" s="131" t="e">
        <f>VLOOKUP(B24,ИСХОДНИК!A:N,8,FALSE())</f>
        <v>#N/A</v>
      </c>
      <c r="N24" s="131" t="e">
        <f>VLOOKUP(B24,ИСХОДНИК!A:N,9,FALSE())</f>
        <v>#N/A</v>
      </c>
      <c r="O24" s="336" t="e">
        <f>VLOOKUP(B24,ИСХОДНИК!A:N,10,FALSE())</f>
        <v>#N/A</v>
      </c>
      <c r="P24" s="336" t="e">
        <f>VLOOKUP(B24,ИСХОДНИК!A:N,11,FALSE())</f>
        <v>#N/A</v>
      </c>
    </row>
    <row r="25" spans="2:16" ht="18">
      <c r="B25" s="128" t="s">
        <v>322</v>
      </c>
      <c r="C25" s="336" t="e">
        <f>VLOOKUP(B25,ИСХОДНИК!A:N,3,FALSE())</f>
        <v>#N/A</v>
      </c>
      <c r="D25" s="135" t="e">
        <f>VLOOKUP('Быстрый поиск по коду'!B25,ИСХОДНИК!A:N,13,FALSE())</f>
        <v>#N/A</v>
      </c>
      <c r="E25" s="135" t="e">
        <f>VLOOKUP('Быстрый поиск по коду'!B25,ИСХОДНИК!A:N,14,FALSE())</f>
        <v>#N/A</v>
      </c>
      <c r="F25" s="358">
        <v>1</v>
      </c>
      <c r="G25" s="150" t="e">
        <f>VLOOKUP(B25,ИСХОДНИК!A:P,15,FALSE())</f>
        <v>#N/A</v>
      </c>
      <c r="H25" s="359" t="e">
        <f t="shared" si="0"/>
        <v>#N/A</v>
      </c>
      <c r="I25" s="359" t="e">
        <f t="shared" si="1"/>
        <v>#N/A</v>
      </c>
      <c r="J25" s="360" t="e">
        <f t="shared" si="2"/>
        <v>#N/A</v>
      </c>
      <c r="K25" s="136" t="e">
        <f>IF(VLOOKUP(B25,ИСХОДНИК!A:R,18,FALSE())=1,ИСХОДНИК!$T$2,IF(VLOOKUP(B25,ИСХОДНИК!A:R,18,FALSE())=2,ИСХОДНИК!$T$5,IF(VLOOKUP(B25,ИСХОДНИК!A:R,18,FALSE())=3,ИСХОДНИК!$T$6)))</f>
        <v>#N/A</v>
      </c>
      <c r="L25" s="131" t="e">
        <f>VLOOKUP(B25,ИСХОДНИК!A:N,7,FALSE())</f>
        <v>#N/A</v>
      </c>
      <c r="M25" s="131" t="e">
        <f>VLOOKUP(B25,ИСХОДНИК!A:N,8,FALSE())</f>
        <v>#N/A</v>
      </c>
      <c r="N25" s="131" t="e">
        <f>VLOOKUP(B25,ИСХОДНИК!A:N,9,FALSE())</f>
        <v>#N/A</v>
      </c>
      <c r="O25" s="336" t="e">
        <f>VLOOKUP(B25,ИСХОДНИК!A:N,10,FALSE())</f>
        <v>#N/A</v>
      </c>
      <c r="P25" s="336" t="e">
        <f>VLOOKUP(B25,ИСХОДНИК!A:N,11,FALSE())</f>
        <v>#N/A</v>
      </c>
    </row>
    <row r="26" spans="2:16" ht="18">
      <c r="B26" s="128" t="s">
        <v>322</v>
      </c>
      <c r="C26" s="336" t="e">
        <f>VLOOKUP(B26,ИСХОДНИК!A:N,3,FALSE())</f>
        <v>#N/A</v>
      </c>
      <c r="D26" s="135" t="e">
        <f>VLOOKUP('Быстрый поиск по коду'!B26,ИСХОДНИК!A:N,13,FALSE())</f>
        <v>#N/A</v>
      </c>
      <c r="E26" s="135" t="e">
        <f>VLOOKUP('Быстрый поиск по коду'!B26,ИСХОДНИК!A:N,14,FALSE())</f>
        <v>#N/A</v>
      </c>
      <c r="F26" s="358">
        <v>1</v>
      </c>
      <c r="G26" s="150" t="e">
        <f>VLOOKUP(B26,ИСХОДНИК!A:P,15,FALSE())</f>
        <v>#N/A</v>
      </c>
      <c r="H26" s="359" t="e">
        <f t="shared" si="0"/>
        <v>#N/A</v>
      </c>
      <c r="I26" s="359" t="e">
        <f t="shared" si="1"/>
        <v>#N/A</v>
      </c>
      <c r="J26" s="360" t="e">
        <f t="shared" si="2"/>
        <v>#N/A</v>
      </c>
      <c r="K26" s="136" t="e">
        <f>IF(VLOOKUP(B26,ИСХОДНИК!A:R,18,FALSE())=1,ИСХОДНИК!$T$2,IF(VLOOKUP(B26,ИСХОДНИК!A:R,18,FALSE())=2,ИСХОДНИК!$T$5,IF(VLOOKUP(B26,ИСХОДНИК!A:R,18,FALSE())=3,ИСХОДНИК!$T$6)))</f>
        <v>#N/A</v>
      </c>
      <c r="L26" s="131" t="e">
        <f>VLOOKUP(B26,ИСХОДНИК!A:N,7,FALSE())</f>
        <v>#N/A</v>
      </c>
      <c r="M26" s="131" t="e">
        <f>VLOOKUP(B26,ИСХОДНИК!A:N,8,FALSE())</f>
        <v>#N/A</v>
      </c>
      <c r="N26" s="131" t="e">
        <f>VLOOKUP(B26,ИСХОДНИК!A:N,9,FALSE())</f>
        <v>#N/A</v>
      </c>
      <c r="O26" s="336" t="e">
        <f>VLOOKUP(B26,ИСХОДНИК!A:N,10,FALSE())</f>
        <v>#N/A</v>
      </c>
      <c r="P26" s="336" t="e">
        <f>VLOOKUP(B26,ИСХОДНИК!A:N,11,FALSE())</f>
        <v>#N/A</v>
      </c>
    </row>
    <row r="27" spans="2:16" ht="18">
      <c r="B27" s="128" t="s">
        <v>322</v>
      </c>
      <c r="C27" s="336" t="e">
        <f>VLOOKUP(B27,ИСХОДНИК!A:N,3,FALSE())</f>
        <v>#N/A</v>
      </c>
      <c r="D27" s="135" t="e">
        <f>VLOOKUP('Быстрый поиск по коду'!B27,ИСХОДНИК!A:N,13,FALSE())</f>
        <v>#N/A</v>
      </c>
      <c r="E27" s="135" t="e">
        <f>VLOOKUP('Быстрый поиск по коду'!B27,ИСХОДНИК!A:N,14,FALSE())</f>
        <v>#N/A</v>
      </c>
      <c r="F27" s="358">
        <v>1</v>
      </c>
      <c r="G27" s="150" t="e">
        <f>VLOOKUP(B27,ИСХОДНИК!A:P,15,FALSE())</f>
        <v>#N/A</v>
      </c>
      <c r="H27" s="359" t="e">
        <f t="shared" si="0"/>
        <v>#N/A</v>
      </c>
      <c r="I27" s="359" t="e">
        <f t="shared" si="1"/>
        <v>#N/A</v>
      </c>
      <c r="J27" s="360" t="e">
        <f t="shared" si="2"/>
        <v>#N/A</v>
      </c>
      <c r="K27" s="136" t="e">
        <f>IF(VLOOKUP(B27,ИСХОДНИК!A:R,18,FALSE())=1,ИСХОДНИК!$T$2,IF(VLOOKUP(B27,ИСХОДНИК!A:R,18,FALSE())=2,ИСХОДНИК!$T$5,IF(VLOOKUP(B27,ИСХОДНИК!A:R,18,FALSE())=3,ИСХОДНИК!$T$6)))</f>
        <v>#N/A</v>
      </c>
      <c r="L27" s="131" t="e">
        <f>VLOOKUP(B27,ИСХОДНИК!A:N,7,FALSE())</f>
        <v>#N/A</v>
      </c>
      <c r="M27" s="131" t="e">
        <f>VLOOKUP(B27,ИСХОДНИК!A:N,8,FALSE())</f>
        <v>#N/A</v>
      </c>
      <c r="N27" s="131" t="e">
        <f>VLOOKUP(B27,ИСХОДНИК!A:N,9,FALSE())</f>
        <v>#N/A</v>
      </c>
      <c r="O27" s="336" t="e">
        <f>VLOOKUP(B27,ИСХОДНИК!A:N,10,FALSE())</f>
        <v>#N/A</v>
      </c>
      <c r="P27" s="336" t="e">
        <f>VLOOKUP(B27,ИСХОДНИК!A:N,11,FALSE())</f>
        <v>#N/A</v>
      </c>
    </row>
    <row r="28" spans="2:16" ht="18">
      <c r="B28" s="128" t="s">
        <v>322</v>
      </c>
      <c r="C28" s="336" t="e">
        <f>VLOOKUP(B28,ИСХОДНИК!A:N,3,FALSE())</f>
        <v>#N/A</v>
      </c>
      <c r="D28" s="135" t="e">
        <f>VLOOKUP('Быстрый поиск по коду'!B28,ИСХОДНИК!A:N,13,FALSE())</f>
        <v>#N/A</v>
      </c>
      <c r="E28" s="135" t="e">
        <f>VLOOKUP('Быстрый поиск по коду'!B28,ИСХОДНИК!A:N,14,FALSE())</f>
        <v>#N/A</v>
      </c>
      <c r="F28" s="358">
        <v>1</v>
      </c>
      <c r="G28" s="150" t="e">
        <f>VLOOKUP(B28,ИСХОДНИК!A:P,15,FALSE())</f>
        <v>#N/A</v>
      </c>
      <c r="H28" s="359" t="e">
        <f t="shared" si="0"/>
        <v>#N/A</v>
      </c>
      <c r="I28" s="359" t="e">
        <f t="shared" si="1"/>
        <v>#N/A</v>
      </c>
      <c r="J28" s="360" t="e">
        <f t="shared" si="2"/>
        <v>#N/A</v>
      </c>
      <c r="K28" s="136" t="e">
        <f>IF(VLOOKUP(B28,ИСХОДНИК!A:R,18,FALSE())=1,ИСХОДНИК!$T$2,IF(VLOOKUP(B28,ИСХОДНИК!A:R,18,FALSE())=2,ИСХОДНИК!$T$5,IF(VLOOKUP(B28,ИСХОДНИК!A:R,18,FALSE())=3,ИСХОДНИК!$T$6)))</f>
        <v>#N/A</v>
      </c>
      <c r="L28" s="131" t="e">
        <f>VLOOKUP(B28,ИСХОДНИК!A:N,7,FALSE())</f>
        <v>#N/A</v>
      </c>
      <c r="M28" s="131" t="e">
        <f>VLOOKUP(B28,ИСХОДНИК!A:N,8,FALSE())</f>
        <v>#N/A</v>
      </c>
      <c r="N28" s="131" t="e">
        <f>VLOOKUP(B28,ИСХОДНИК!A:N,9,FALSE())</f>
        <v>#N/A</v>
      </c>
      <c r="O28" s="336" t="e">
        <f>VLOOKUP(B28,ИСХОДНИК!A:N,10,FALSE())</f>
        <v>#N/A</v>
      </c>
      <c r="P28" s="336" t="e">
        <f>VLOOKUP(B28,ИСХОДНИК!A:N,11,FALSE())</f>
        <v>#N/A</v>
      </c>
    </row>
    <row r="29" spans="2:16" ht="18">
      <c r="B29" s="128" t="s">
        <v>322</v>
      </c>
      <c r="C29" s="336" t="e">
        <f>VLOOKUP(B29,ИСХОДНИК!A:N,3,FALSE())</f>
        <v>#N/A</v>
      </c>
      <c r="D29" s="135" t="e">
        <f>VLOOKUP('Быстрый поиск по коду'!B29,ИСХОДНИК!A:N,13,FALSE())</f>
        <v>#N/A</v>
      </c>
      <c r="E29" s="135" t="e">
        <f>VLOOKUP('Быстрый поиск по коду'!B29,ИСХОДНИК!A:N,14,FALSE())</f>
        <v>#N/A</v>
      </c>
      <c r="F29" s="358">
        <v>1</v>
      </c>
      <c r="G29" s="150" t="e">
        <f>VLOOKUP(B29,ИСХОДНИК!A:P,15,FALSE())</f>
        <v>#N/A</v>
      </c>
      <c r="H29" s="359" t="e">
        <f t="shared" si="0"/>
        <v>#N/A</v>
      </c>
      <c r="I29" s="359" t="e">
        <f t="shared" si="1"/>
        <v>#N/A</v>
      </c>
      <c r="J29" s="360" t="e">
        <f t="shared" si="2"/>
        <v>#N/A</v>
      </c>
      <c r="K29" s="136" t="e">
        <f>IF(VLOOKUP(B29,ИСХОДНИК!A:R,18,FALSE())=1,ИСХОДНИК!$T$2,IF(VLOOKUP(B29,ИСХОДНИК!A:R,18,FALSE())=2,ИСХОДНИК!$T$5,IF(VLOOKUP(B29,ИСХОДНИК!A:R,18,FALSE())=3,ИСХОДНИК!$T$6)))</f>
        <v>#N/A</v>
      </c>
      <c r="L29" s="131" t="e">
        <f>VLOOKUP(B29,ИСХОДНИК!A:N,7,FALSE())</f>
        <v>#N/A</v>
      </c>
      <c r="M29" s="131" t="e">
        <f>VLOOKUP(B29,ИСХОДНИК!A:N,8,FALSE())</f>
        <v>#N/A</v>
      </c>
      <c r="N29" s="131" t="e">
        <f>VLOOKUP(B29,ИСХОДНИК!A:N,9,FALSE())</f>
        <v>#N/A</v>
      </c>
      <c r="O29" s="336" t="e">
        <f>VLOOKUP(B29,ИСХОДНИК!A:N,10,FALSE())</f>
        <v>#N/A</v>
      </c>
      <c r="P29" s="336" t="e">
        <f>VLOOKUP(B29,ИСХОДНИК!A:N,11,FALSE())</f>
        <v>#N/A</v>
      </c>
    </row>
    <row r="30" spans="2:16" ht="18">
      <c r="B30" s="128" t="s">
        <v>322</v>
      </c>
      <c r="C30" s="336" t="e">
        <f>VLOOKUP(B30,ИСХОДНИК!A:N,3,FALSE())</f>
        <v>#N/A</v>
      </c>
      <c r="D30" s="135" t="e">
        <f>VLOOKUP('Быстрый поиск по коду'!B30,ИСХОДНИК!A:N,13,FALSE())</f>
        <v>#N/A</v>
      </c>
      <c r="E30" s="135" t="e">
        <f>VLOOKUP('Быстрый поиск по коду'!B30,ИСХОДНИК!A:N,14,FALSE())</f>
        <v>#N/A</v>
      </c>
      <c r="F30" s="358">
        <v>1</v>
      </c>
      <c r="G30" s="150" t="e">
        <f>VLOOKUP(B30,ИСХОДНИК!A:P,15,FALSE())</f>
        <v>#N/A</v>
      </c>
      <c r="H30" s="359" t="e">
        <f t="shared" si="0"/>
        <v>#N/A</v>
      </c>
      <c r="I30" s="359" t="e">
        <f t="shared" si="1"/>
        <v>#N/A</v>
      </c>
      <c r="J30" s="360" t="e">
        <f t="shared" si="2"/>
        <v>#N/A</v>
      </c>
      <c r="K30" s="136" t="e">
        <f>IF(VLOOKUP(B30,ИСХОДНИК!A:R,18,FALSE())=1,ИСХОДНИК!$T$2,IF(VLOOKUP(B30,ИСХОДНИК!A:R,18,FALSE())=2,ИСХОДНИК!$T$5,IF(VLOOKUP(B30,ИСХОДНИК!A:R,18,FALSE())=3,ИСХОДНИК!$T$6)))</f>
        <v>#N/A</v>
      </c>
      <c r="L30" s="131" t="e">
        <f>VLOOKUP(B30,ИСХОДНИК!A:N,7,FALSE())</f>
        <v>#N/A</v>
      </c>
      <c r="M30" s="131" t="e">
        <f>VLOOKUP(B30,ИСХОДНИК!A:N,8,FALSE())</f>
        <v>#N/A</v>
      </c>
      <c r="N30" s="131" t="e">
        <f>VLOOKUP(B30,ИСХОДНИК!A:N,9,FALSE())</f>
        <v>#N/A</v>
      </c>
      <c r="O30" s="336" t="e">
        <f>VLOOKUP(B30,ИСХОДНИК!A:N,10,FALSE())</f>
        <v>#N/A</v>
      </c>
      <c r="P30" s="336" t="e">
        <f>VLOOKUP(B30,ИСХОДНИК!A:N,11,FALSE())</f>
        <v>#N/A</v>
      </c>
    </row>
    <row r="31" spans="2:16" ht="18">
      <c r="B31" s="128" t="s">
        <v>322</v>
      </c>
      <c r="C31" s="336" t="e">
        <f>VLOOKUP(B31,ИСХОДНИК!A:N,3,FALSE())</f>
        <v>#N/A</v>
      </c>
      <c r="D31" s="135" t="e">
        <f>VLOOKUP('Быстрый поиск по коду'!B31,ИСХОДНИК!A:N,13,FALSE())</f>
        <v>#N/A</v>
      </c>
      <c r="E31" s="135" t="e">
        <f>VLOOKUP('Быстрый поиск по коду'!B31,ИСХОДНИК!A:N,14,FALSE())</f>
        <v>#N/A</v>
      </c>
      <c r="F31" s="358">
        <v>1</v>
      </c>
      <c r="G31" s="150" t="e">
        <f>VLOOKUP(B31,ИСХОДНИК!A:P,15,FALSE())</f>
        <v>#N/A</v>
      </c>
      <c r="H31" s="359" t="e">
        <f t="shared" si="0"/>
        <v>#N/A</v>
      </c>
      <c r="I31" s="359" t="e">
        <f t="shared" si="1"/>
        <v>#N/A</v>
      </c>
      <c r="J31" s="360" t="e">
        <f t="shared" si="2"/>
        <v>#N/A</v>
      </c>
      <c r="K31" s="136" t="e">
        <f>IF(VLOOKUP(B31,ИСХОДНИК!A:R,18,FALSE())=1,ИСХОДНИК!$T$2,IF(VLOOKUP(B31,ИСХОДНИК!A:R,18,FALSE())=2,ИСХОДНИК!$T$5,IF(VLOOKUP(B31,ИСХОДНИК!A:R,18,FALSE())=3,ИСХОДНИК!$T$6)))</f>
        <v>#N/A</v>
      </c>
      <c r="L31" s="131" t="e">
        <f>VLOOKUP(B31,ИСХОДНИК!A:N,7,FALSE())</f>
        <v>#N/A</v>
      </c>
      <c r="M31" s="131" t="e">
        <f>VLOOKUP(B31,ИСХОДНИК!A:N,8,FALSE())</f>
        <v>#N/A</v>
      </c>
      <c r="N31" s="131" t="e">
        <f>VLOOKUP(B31,ИСХОДНИК!A:N,9,FALSE())</f>
        <v>#N/A</v>
      </c>
      <c r="O31" s="336" t="e">
        <f>VLOOKUP(B31,ИСХОДНИК!A:N,10,FALSE())</f>
        <v>#N/A</v>
      </c>
      <c r="P31" s="336" t="e">
        <f>VLOOKUP(B31,ИСХОДНИК!A:N,11,FALSE())</f>
        <v>#N/A</v>
      </c>
    </row>
    <row r="32" spans="2:16" ht="18">
      <c r="B32" s="128" t="s">
        <v>322</v>
      </c>
      <c r="C32" s="336" t="e">
        <f>VLOOKUP(B32,ИСХОДНИК!A:N,3,FALSE())</f>
        <v>#N/A</v>
      </c>
      <c r="D32" s="135" t="e">
        <f>VLOOKUP('Быстрый поиск по коду'!B32,ИСХОДНИК!A:N,13,FALSE())</f>
        <v>#N/A</v>
      </c>
      <c r="E32" s="135" t="e">
        <f>VLOOKUP('Быстрый поиск по коду'!B32,ИСХОДНИК!A:N,14,FALSE())</f>
        <v>#N/A</v>
      </c>
      <c r="F32" s="358">
        <v>1</v>
      </c>
      <c r="G32" s="150" t="e">
        <f>VLOOKUP(B32,ИСХОДНИК!A:P,15,FALSE())</f>
        <v>#N/A</v>
      </c>
      <c r="H32" s="359" t="e">
        <f t="shared" si="0"/>
        <v>#N/A</v>
      </c>
      <c r="I32" s="359" t="e">
        <f t="shared" si="1"/>
        <v>#N/A</v>
      </c>
      <c r="J32" s="360" t="e">
        <f t="shared" si="2"/>
        <v>#N/A</v>
      </c>
      <c r="K32" s="136" t="e">
        <f>IF(VLOOKUP(B32,ИСХОДНИК!A:R,18,FALSE())=1,ИСХОДНИК!$T$2,IF(VLOOKUP(B32,ИСХОДНИК!A:R,18,FALSE())=2,ИСХОДНИК!$T$5,IF(VLOOKUP(B32,ИСХОДНИК!A:R,18,FALSE())=3,ИСХОДНИК!$T$6)))</f>
        <v>#N/A</v>
      </c>
      <c r="L32" s="131" t="e">
        <f>VLOOKUP(B32,ИСХОДНИК!A:N,7,FALSE())</f>
        <v>#N/A</v>
      </c>
      <c r="M32" s="131" t="e">
        <f>VLOOKUP(B32,ИСХОДНИК!A:N,8,FALSE())</f>
        <v>#N/A</v>
      </c>
      <c r="N32" s="131" t="e">
        <f>VLOOKUP(B32,ИСХОДНИК!A:N,9,FALSE())</f>
        <v>#N/A</v>
      </c>
      <c r="O32" s="336" t="e">
        <f>VLOOKUP(B32,ИСХОДНИК!A:N,10,FALSE())</f>
        <v>#N/A</v>
      </c>
      <c r="P32" s="336" t="e">
        <f>VLOOKUP(B32,ИСХОДНИК!A:N,11,FALSE())</f>
        <v>#N/A</v>
      </c>
    </row>
    <row r="33" spans="2:16" ht="18">
      <c r="B33" s="128" t="s">
        <v>322</v>
      </c>
      <c r="C33" s="336" t="e">
        <f>VLOOKUP(B33,ИСХОДНИК!A:N,3,FALSE())</f>
        <v>#N/A</v>
      </c>
      <c r="D33" s="135" t="e">
        <f>VLOOKUP('Быстрый поиск по коду'!B33,ИСХОДНИК!A:N,13,FALSE())</f>
        <v>#N/A</v>
      </c>
      <c r="E33" s="135" t="e">
        <f>VLOOKUP('Быстрый поиск по коду'!B33,ИСХОДНИК!A:N,14,FALSE())</f>
        <v>#N/A</v>
      </c>
      <c r="F33" s="358">
        <v>1</v>
      </c>
      <c r="G33" s="150" t="e">
        <f>VLOOKUP(B33,ИСХОДНИК!A:P,15,FALSE())</f>
        <v>#N/A</v>
      </c>
      <c r="H33" s="359" t="e">
        <f t="shared" si="0"/>
        <v>#N/A</v>
      </c>
      <c r="I33" s="359" t="e">
        <f t="shared" si="1"/>
        <v>#N/A</v>
      </c>
      <c r="J33" s="360" t="e">
        <f t="shared" si="2"/>
        <v>#N/A</v>
      </c>
      <c r="K33" s="136" t="e">
        <f>IF(VLOOKUP(B33,ИСХОДНИК!A:R,18,FALSE())=1,ИСХОДНИК!$T$2,IF(VLOOKUP(B33,ИСХОДНИК!A:R,18,FALSE())=2,ИСХОДНИК!$T$5,IF(VLOOKUP(B33,ИСХОДНИК!A:R,18,FALSE())=3,ИСХОДНИК!$T$6)))</f>
        <v>#N/A</v>
      </c>
      <c r="L33" s="131" t="e">
        <f>VLOOKUP(B33,ИСХОДНИК!A:N,7,FALSE())</f>
        <v>#N/A</v>
      </c>
      <c r="M33" s="131" t="e">
        <f>VLOOKUP(B33,ИСХОДНИК!A:N,8,FALSE())</f>
        <v>#N/A</v>
      </c>
      <c r="N33" s="131" t="e">
        <f>VLOOKUP(B33,ИСХОДНИК!A:N,9,FALSE())</f>
        <v>#N/A</v>
      </c>
      <c r="O33" s="336" t="e">
        <f>VLOOKUP(B33,ИСХОДНИК!A:N,10,FALSE())</f>
        <v>#N/A</v>
      </c>
      <c r="P33" s="336" t="e">
        <f>VLOOKUP(B33,ИСХОДНИК!A:N,11,FALSE())</f>
        <v>#N/A</v>
      </c>
    </row>
    <row r="34" spans="2:16" ht="18">
      <c r="B34" s="128" t="s">
        <v>322</v>
      </c>
      <c r="C34" s="336" t="e">
        <f>VLOOKUP(B34,ИСХОДНИК!A:N,3,FALSE())</f>
        <v>#N/A</v>
      </c>
      <c r="D34" s="135" t="e">
        <f>VLOOKUP('Быстрый поиск по коду'!B34,ИСХОДНИК!A:N,13,FALSE())</f>
        <v>#N/A</v>
      </c>
      <c r="E34" s="135" t="e">
        <f>VLOOKUP('Быстрый поиск по коду'!B34,ИСХОДНИК!A:N,14,FALSE())</f>
        <v>#N/A</v>
      </c>
      <c r="F34" s="358">
        <v>1</v>
      </c>
      <c r="G34" s="150" t="e">
        <f>VLOOKUP(B34,ИСХОДНИК!A:P,15,FALSE())</f>
        <v>#N/A</v>
      </c>
      <c r="H34" s="359" t="e">
        <f t="shared" si="0"/>
        <v>#N/A</v>
      </c>
      <c r="I34" s="359" t="e">
        <f t="shared" si="1"/>
        <v>#N/A</v>
      </c>
      <c r="J34" s="360" t="e">
        <f t="shared" si="2"/>
        <v>#N/A</v>
      </c>
      <c r="K34" s="136" t="e">
        <f>IF(VLOOKUP(B34,ИСХОДНИК!A:R,18,FALSE())=1,ИСХОДНИК!$T$2,IF(VLOOKUP(B34,ИСХОДНИК!A:R,18,FALSE())=2,ИСХОДНИК!$T$5,IF(VLOOKUP(B34,ИСХОДНИК!A:R,18,FALSE())=3,ИСХОДНИК!$T$6)))</f>
        <v>#N/A</v>
      </c>
      <c r="L34" s="131" t="e">
        <f>VLOOKUP(B34,ИСХОДНИК!A:N,7,FALSE())</f>
        <v>#N/A</v>
      </c>
      <c r="M34" s="131" t="e">
        <f>VLOOKUP(B34,ИСХОДНИК!A:N,8,FALSE())</f>
        <v>#N/A</v>
      </c>
      <c r="N34" s="131" t="e">
        <f>VLOOKUP(B34,ИСХОДНИК!A:N,9,FALSE())</f>
        <v>#N/A</v>
      </c>
      <c r="O34" s="336" t="e">
        <f>VLOOKUP(B34,ИСХОДНИК!A:N,10,FALSE())</f>
        <v>#N/A</v>
      </c>
      <c r="P34" s="336" t="e">
        <f>VLOOKUP(B34,ИСХОДНИК!A:N,11,FALSE())</f>
        <v>#N/A</v>
      </c>
    </row>
    <row r="35" spans="2:16" ht="18">
      <c r="B35" s="128" t="s">
        <v>322</v>
      </c>
      <c r="C35" s="336" t="e">
        <f>VLOOKUP(B35,ИСХОДНИК!A:N,3,FALSE())</f>
        <v>#N/A</v>
      </c>
      <c r="D35" s="135" t="e">
        <f>VLOOKUP('Быстрый поиск по коду'!B35,ИСХОДНИК!A:N,13,FALSE())</f>
        <v>#N/A</v>
      </c>
      <c r="E35" s="135" t="e">
        <f>VLOOKUP('Быстрый поиск по коду'!B35,ИСХОДНИК!A:N,14,FALSE())</f>
        <v>#N/A</v>
      </c>
      <c r="F35" s="358">
        <v>1</v>
      </c>
      <c r="G35" s="150" t="e">
        <f>VLOOKUP(B35,ИСХОДНИК!A:P,15,FALSE())</f>
        <v>#N/A</v>
      </c>
      <c r="H35" s="359" t="e">
        <f t="shared" si="0"/>
        <v>#N/A</v>
      </c>
      <c r="I35" s="359" t="e">
        <f t="shared" si="1"/>
        <v>#N/A</v>
      </c>
      <c r="J35" s="360" t="e">
        <f t="shared" si="2"/>
        <v>#N/A</v>
      </c>
      <c r="K35" s="136" t="e">
        <f>IF(VLOOKUP(B35,ИСХОДНИК!A:R,18,FALSE())=1,ИСХОДНИК!$T$2,IF(VLOOKUP(B35,ИСХОДНИК!A:R,18,FALSE())=2,ИСХОДНИК!$T$5,IF(VLOOKUP(B35,ИСХОДНИК!A:R,18,FALSE())=3,ИСХОДНИК!$T$6)))</f>
        <v>#N/A</v>
      </c>
      <c r="L35" s="131" t="e">
        <f>VLOOKUP(B35,ИСХОДНИК!A:N,7,FALSE())</f>
        <v>#N/A</v>
      </c>
      <c r="M35" s="131" t="e">
        <f>VLOOKUP(B35,ИСХОДНИК!A:N,8,FALSE())</f>
        <v>#N/A</v>
      </c>
      <c r="N35" s="131" t="e">
        <f>VLOOKUP(B35,ИСХОДНИК!A:N,9,FALSE())</f>
        <v>#N/A</v>
      </c>
      <c r="O35" s="336" t="e">
        <f>VLOOKUP(B35,ИСХОДНИК!A:N,10,FALSE())</f>
        <v>#N/A</v>
      </c>
      <c r="P35" s="336" t="e">
        <f>VLOOKUP(B35,ИСХОДНИК!A:N,11,FALSE())</f>
        <v>#N/A</v>
      </c>
    </row>
    <row r="36" spans="2:16" ht="18">
      <c r="B36" s="128" t="s">
        <v>322</v>
      </c>
      <c r="C36" s="336" t="e">
        <f>VLOOKUP(B36,ИСХОДНИК!A:N,3,FALSE())</f>
        <v>#N/A</v>
      </c>
      <c r="D36" s="135" t="e">
        <f>VLOOKUP('Быстрый поиск по коду'!B36,ИСХОДНИК!A:N,13,FALSE())</f>
        <v>#N/A</v>
      </c>
      <c r="E36" s="135" t="e">
        <f>VLOOKUP('Быстрый поиск по коду'!B36,ИСХОДНИК!A:N,14,FALSE())</f>
        <v>#N/A</v>
      </c>
      <c r="F36" s="358">
        <v>1</v>
      </c>
      <c r="G36" s="150" t="e">
        <f>VLOOKUP(B36,ИСХОДНИК!A:P,15,FALSE())</f>
        <v>#N/A</v>
      </c>
      <c r="H36" s="359" t="e">
        <f t="shared" si="0"/>
        <v>#N/A</v>
      </c>
      <c r="I36" s="359" t="e">
        <f t="shared" si="1"/>
        <v>#N/A</v>
      </c>
      <c r="J36" s="360" t="e">
        <f t="shared" si="2"/>
        <v>#N/A</v>
      </c>
      <c r="K36" s="136" t="e">
        <f>IF(VLOOKUP(B36,ИСХОДНИК!A:R,18,FALSE())=1,ИСХОДНИК!$T$2,IF(VLOOKUP(B36,ИСХОДНИК!A:R,18,FALSE())=2,ИСХОДНИК!$T$5,IF(VLOOKUP(B36,ИСХОДНИК!A:R,18,FALSE())=3,ИСХОДНИК!$T$6)))</f>
        <v>#N/A</v>
      </c>
      <c r="L36" s="131" t="e">
        <f>VLOOKUP(B36,ИСХОДНИК!A:N,7,FALSE())</f>
        <v>#N/A</v>
      </c>
      <c r="M36" s="131" t="e">
        <f>VLOOKUP(B36,ИСХОДНИК!A:N,8,FALSE())</f>
        <v>#N/A</v>
      </c>
      <c r="N36" s="131" t="e">
        <f>VLOOKUP(B36,ИСХОДНИК!A:N,9,FALSE())</f>
        <v>#N/A</v>
      </c>
      <c r="O36" s="336" t="e">
        <f>VLOOKUP(B36,ИСХОДНИК!A:N,10,FALSE())</f>
        <v>#N/A</v>
      </c>
      <c r="P36" s="336" t="e">
        <f>VLOOKUP(B36,ИСХОДНИК!A:N,11,FALSE())</f>
        <v>#N/A</v>
      </c>
    </row>
    <row r="37" spans="2:16" ht="18">
      <c r="B37" s="128" t="s">
        <v>322</v>
      </c>
      <c r="C37" s="336" t="e">
        <f>VLOOKUP(B37,ИСХОДНИК!A:N,3,FALSE())</f>
        <v>#N/A</v>
      </c>
      <c r="D37" s="135" t="e">
        <f>VLOOKUP('Быстрый поиск по коду'!B37,ИСХОДНИК!A:N,13,FALSE())</f>
        <v>#N/A</v>
      </c>
      <c r="E37" s="135" t="e">
        <f>VLOOKUP('Быстрый поиск по коду'!B37,ИСХОДНИК!A:N,14,FALSE())</f>
        <v>#N/A</v>
      </c>
      <c r="F37" s="358">
        <v>1</v>
      </c>
      <c r="G37" s="150" t="e">
        <f>VLOOKUP(B37,ИСХОДНИК!A:P,15,FALSE())</f>
        <v>#N/A</v>
      </c>
      <c r="H37" s="359" t="e">
        <f t="shared" si="0"/>
        <v>#N/A</v>
      </c>
      <c r="I37" s="359" t="e">
        <f t="shared" si="1"/>
        <v>#N/A</v>
      </c>
      <c r="J37" s="360" t="e">
        <f t="shared" si="2"/>
        <v>#N/A</v>
      </c>
      <c r="K37" s="136" t="e">
        <f>IF(VLOOKUP(B37,ИСХОДНИК!A:R,18,FALSE())=1,ИСХОДНИК!$T$2,IF(VLOOKUP(B37,ИСХОДНИК!A:R,18,FALSE())=2,ИСХОДНИК!$T$5,IF(VLOOKUP(B37,ИСХОДНИК!A:R,18,FALSE())=3,ИСХОДНИК!$T$6)))</f>
        <v>#N/A</v>
      </c>
      <c r="L37" s="131" t="e">
        <f>VLOOKUP(B37,ИСХОДНИК!A:N,7,FALSE())</f>
        <v>#N/A</v>
      </c>
      <c r="M37" s="131" t="e">
        <f>VLOOKUP(B37,ИСХОДНИК!A:N,8,FALSE())</f>
        <v>#N/A</v>
      </c>
      <c r="N37" s="131" t="e">
        <f>VLOOKUP(B37,ИСХОДНИК!A:N,9,FALSE())</f>
        <v>#N/A</v>
      </c>
      <c r="O37" s="336" t="e">
        <f>VLOOKUP(B37,ИСХОДНИК!A:N,10,FALSE())</f>
        <v>#N/A</v>
      </c>
      <c r="P37" s="336" t="e">
        <f>VLOOKUP(B37,ИСХОДНИК!A:N,11,FALSE())</f>
        <v>#N/A</v>
      </c>
    </row>
    <row r="38" spans="2:16" ht="18">
      <c r="B38" s="128" t="s">
        <v>322</v>
      </c>
      <c r="C38" s="336" t="e">
        <f>VLOOKUP(B38,ИСХОДНИК!A:N,3,FALSE())</f>
        <v>#N/A</v>
      </c>
      <c r="D38" s="135" t="e">
        <f>VLOOKUP('Быстрый поиск по коду'!B38,ИСХОДНИК!A:N,13,FALSE())</f>
        <v>#N/A</v>
      </c>
      <c r="E38" s="135" t="e">
        <f>VLOOKUP('Быстрый поиск по коду'!B38,ИСХОДНИК!A:N,14,FALSE())</f>
        <v>#N/A</v>
      </c>
      <c r="F38" s="358">
        <v>1</v>
      </c>
      <c r="G38" s="150" t="e">
        <f>VLOOKUP(B38,ИСХОДНИК!A:P,15,FALSE())</f>
        <v>#N/A</v>
      </c>
      <c r="H38" s="359" t="e">
        <f t="shared" si="0"/>
        <v>#N/A</v>
      </c>
      <c r="I38" s="359" t="e">
        <f t="shared" si="1"/>
        <v>#N/A</v>
      </c>
      <c r="J38" s="360" t="e">
        <f t="shared" si="2"/>
        <v>#N/A</v>
      </c>
      <c r="K38" s="136" t="e">
        <f>IF(VLOOKUP(B38,ИСХОДНИК!A:R,18,FALSE())=1,ИСХОДНИК!$T$2,IF(VLOOKUP(B38,ИСХОДНИК!A:R,18,FALSE())=2,ИСХОДНИК!$T$5,IF(VLOOKUP(B38,ИСХОДНИК!A:R,18,FALSE())=3,ИСХОДНИК!$T$6)))</f>
        <v>#N/A</v>
      </c>
      <c r="L38" s="131" t="e">
        <f>VLOOKUP(B38,ИСХОДНИК!A:N,7,FALSE())</f>
        <v>#N/A</v>
      </c>
      <c r="M38" s="131" t="e">
        <f>VLOOKUP(B38,ИСХОДНИК!A:N,8,FALSE())</f>
        <v>#N/A</v>
      </c>
      <c r="N38" s="131" t="e">
        <f>VLOOKUP(B38,ИСХОДНИК!A:N,9,FALSE())</f>
        <v>#N/A</v>
      </c>
      <c r="O38" s="336" t="e">
        <f>VLOOKUP(B38,ИСХОДНИК!A:N,10,FALSE())</f>
        <v>#N/A</v>
      </c>
      <c r="P38" s="336" t="e">
        <f>VLOOKUP(B38,ИСХОДНИК!A:N,11,FALSE())</f>
        <v>#N/A</v>
      </c>
    </row>
    <row r="39" spans="2:16" ht="18">
      <c r="B39" s="128" t="s">
        <v>322</v>
      </c>
      <c r="C39" s="336" t="e">
        <f>VLOOKUP(B39,ИСХОДНИК!A:N,3,FALSE())</f>
        <v>#N/A</v>
      </c>
      <c r="D39" s="135" t="e">
        <f>VLOOKUP('Быстрый поиск по коду'!B39,ИСХОДНИК!A:N,13,FALSE())</f>
        <v>#N/A</v>
      </c>
      <c r="E39" s="135" t="e">
        <f>VLOOKUP('Быстрый поиск по коду'!B39,ИСХОДНИК!A:N,14,FALSE())</f>
        <v>#N/A</v>
      </c>
      <c r="F39" s="358">
        <v>1</v>
      </c>
      <c r="G39" s="150" t="e">
        <f>VLOOKUP(B39,ИСХОДНИК!A:P,15,FALSE())</f>
        <v>#N/A</v>
      </c>
      <c r="H39" s="359" t="e">
        <f t="shared" si="0"/>
        <v>#N/A</v>
      </c>
      <c r="I39" s="359" t="e">
        <f t="shared" si="1"/>
        <v>#N/A</v>
      </c>
      <c r="J39" s="360" t="e">
        <f t="shared" si="2"/>
        <v>#N/A</v>
      </c>
      <c r="K39" s="136" t="e">
        <f>IF(VLOOKUP(B39,ИСХОДНИК!A:R,18,FALSE())=1,ИСХОДНИК!$T$2,IF(VLOOKUP(B39,ИСХОДНИК!A:R,18,FALSE())=2,ИСХОДНИК!$T$5,IF(VLOOKUP(B39,ИСХОДНИК!A:R,18,FALSE())=3,ИСХОДНИК!$T$6)))</f>
        <v>#N/A</v>
      </c>
      <c r="L39" s="131" t="e">
        <f>VLOOKUP(B39,ИСХОДНИК!A:N,7,FALSE())</f>
        <v>#N/A</v>
      </c>
      <c r="M39" s="131" t="e">
        <f>VLOOKUP(B39,ИСХОДНИК!A:N,8,FALSE())</f>
        <v>#N/A</v>
      </c>
      <c r="N39" s="131" t="e">
        <f>VLOOKUP(B39,ИСХОДНИК!A:N,9,FALSE())</f>
        <v>#N/A</v>
      </c>
      <c r="O39" s="336" t="e">
        <f>VLOOKUP(B39,ИСХОДНИК!A:N,10,FALSE())</f>
        <v>#N/A</v>
      </c>
      <c r="P39" s="336" t="e">
        <f>VLOOKUP(B39,ИСХОДНИК!A:N,11,FALSE())</f>
        <v>#N/A</v>
      </c>
    </row>
    <row r="40" spans="2:16" ht="18">
      <c r="B40" s="128" t="s">
        <v>322</v>
      </c>
      <c r="C40" s="336" t="e">
        <f>VLOOKUP(B40,ИСХОДНИК!A:N,3,FALSE())</f>
        <v>#N/A</v>
      </c>
      <c r="D40" s="135" t="e">
        <f>VLOOKUP('Быстрый поиск по коду'!B40,ИСХОДНИК!A:N,13,FALSE())</f>
        <v>#N/A</v>
      </c>
      <c r="E40" s="135" t="e">
        <f>VLOOKUP('Быстрый поиск по коду'!B40,ИСХОДНИК!A:N,14,FALSE())</f>
        <v>#N/A</v>
      </c>
      <c r="F40" s="358">
        <v>1</v>
      </c>
      <c r="G40" s="150" t="e">
        <f>VLOOKUP(B40,ИСХОДНИК!A:P,15,FALSE())</f>
        <v>#N/A</v>
      </c>
      <c r="H40" s="359" t="e">
        <f t="shared" si="0"/>
        <v>#N/A</v>
      </c>
      <c r="I40" s="359" t="e">
        <f t="shared" si="1"/>
        <v>#N/A</v>
      </c>
      <c r="J40" s="360" t="e">
        <f t="shared" si="2"/>
        <v>#N/A</v>
      </c>
      <c r="K40" s="136" t="e">
        <f>IF(VLOOKUP(B40,ИСХОДНИК!A:R,18,FALSE())=1,ИСХОДНИК!$T$2,IF(VLOOKUP(B40,ИСХОДНИК!A:R,18,FALSE())=2,ИСХОДНИК!$T$5,IF(VLOOKUP(B40,ИСХОДНИК!A:R,18,FALSE())=3,ИСХОДНИК!$T$6)))</f>
        <v>#N/A</v>
      </c>
      <c r="L40" s="131" t="e">
        <f>VLOOKUP(B40,ИСХОДНИК!A:N,7,FALSE())</f>
        <v>#N/A</v>
      </c>
      <c r="M40" s="131" t="e">
        <f>VLOOKUP(B40,ИСХОДНИК!A:N,8,FALSE())</f>
        <v>#N/A</v>
      </c>
      <c r="N40" s="131" t="e">
        <f>VLOOKUP(B40,ИСХОДНИК!A:N,9,FALSE())</f>
        <v>#N/A</v>
      </c>
      <c r="O40" s="336" t="e">
        <f>VLOOKUP(B40,ИСХОДНИК!A:N,10,FALSE())</f>
        <v>#N/A</v>
      </c>
      <c r="P40" s="336" t="e">
        <f>VLOOKUP(B40,ИСХОДНИК!A:N,11,FALSE())</f>
        <v>#N/A</v>
      </c>
    </row>
    <row r="41" spans="2:16" ht="18">
      <c r="B41" s="128" t="s">
        <v>322</v>
      </c>
      <c r="C41" s="336" t="e">
        <f>VLOOKUP(B41,ИСХОДНИК!A:N,3,FALSE())</f>
        <v>#N/A</v>
      </c>
      <c r="D41" s="135" t="e">
        <f>VLOOKUP('Быстрый поиск по коду'!B41,ИСХОДНИК!A:N,13,FALSE())</f>
        <v>#N/A</v>
      </c>
      <c r="E41" s="135" t="e">
        <f>VLOOKUP('Быстрый поиск по коду'!B41,ИСХОДНИК!A:N,14,FALSE())</f>
        <v>#N/A</v>
      </c>
      <c r="F41" s="358">
        <v>1</v>
      </c>
      <c r="G41" s="150" t="e">
        <f>VLOOKUP(B41,ИСХОДНИК!A:P,15,FALSE())</f>
        <v>#N/A</v>
      </c>
      <c r="H41" s="359" t="e">
        <f t="shared" si="0"/>
        <v>#N/A</v>
      </c>
      <c r="I41" s="359" t="e">
        <f t="shared" si="1"/>
        <v>#N/A</v>
      </c>
      <c r="J41" s="360" t="e">
        <f t="shared" si="2"/>
        <v>#N/A</v>
      </c>
      <c r="K41" s="136" t="e">
        <f>IF(VLOOKUP(B41,ИСХОДНИК!A:R,18,FALSE())=1,ИСХОДНИК!$T$2,IF(VLOOKUP(B41,ИСХОДНИК!A:R,18,FALSE())=2,ИСХОДНИК!$T$5,IF(VLOOKUP(B41,ИСХОДНИК!A:R,18,FALSE())=3,ИСХОДНИК!$T$6)))</f>
        <v>#N/A</v>
      </c>
      <c r="L41" s="131" t="e">
        <f>VLOOKUP(B41,ИСХОДНИК!A:N,7,FALSE())</f>
        <v>#N/A</v>
      </c>
      <c r="M41" s="131" t="e">
        <f>VLOOKUP(B41,ИСХОДНИК!A:N,8,FALSE())</f>
        <v>#N/A</v>
      </c>
      <c r="N41" s="131" t="e">
        <f>VLOOKUP(B41,ИСХОДНИК!A:N,9,FALSE())</f>
        <v>#N/A</v>
      </c>
      <c r="O41" s="336" t="e">
        <f>VLOOKUP(B41,ИСХОДНИК!A:N,10,FALSE())</f>
        <v>#N/A</v>
      </c>
      <c r="P41" s="336" t="e">
        <f>VLOOKUP(B41,ИСХОДНИК!A:N,11,FALSE())</f>
        <v>#N/A</v>
      </c>
    </row>
    <row r="42" spans="2:16" ht="18">
      <c r="B42" s="128" t="s">
        <v>322</v>
      </c>
      <c r="C42" s="336" t="e">
        <f>VLOOKUP(B42,ИСХОДНИК!A:N,3,FALSE())</f>
        <v>#N/A</v>
      </c>
      <c r="D42" s="135" t="e">
        <f>VLOOKUP('Быстрый поиск по коду'!B42,ИСХОДНИК!A:N,13,FALSE())</f>
        <v>#N/A</v>
      </c>
      <c r="E42" s="135" t="e">
        <f>VLOOKUP('Быстрый поиск по коду'!B42,ИСХОДНИК!A:N,14,FALSE())</f>
        <v>#N/A</v>
      </c>
      <c r="F42" s="358">
        <v>1</v>
      </c>
      <c r="G42" s="150" t="e">
        <f>VLOOKUP(B42,ИСХОДНИК!A:P,15,FALSE())</f>
        <v>#N/A</v>
      </c>
      <c r="H42" s="359" t="e">
        <f t="shared" si="0"/>
        <v>#N/A</v>
      </c>
      <c r="I42" s="359" t="e">
        <f t="shared" si="1"/>
        <v>#N/A</v>
      </c>
      <c r="J42" s="360" t="e">
        <f t="shared" si="2"/>
        <v>#N/A</v>
      </c>
      <c r="K42" s="136" t="e">
        <f>IF(VLOOKUP(B42,ИСХОДНИК!A:R,18,FALSE())=1,ИСХОДНИК!$T$2,IF(VLOOKUP(B42,ИСХОДНИК!A:R,18,FALSE())=2,ИСХОДНИК!$T$5,IF(VLOOKUP(B42,ИСХОДНИК!A:R,18,FALSE())=3,ИСХОДНИК!$T$6)))</f>
        <v>#N/A</v>
      </c>
      <c r="L42" s="131" t="e">
        <f>VLOOKUP(B42,ИСХОДНИК!A:N,7,FALSE())</f>
        <v>#N/A</v>
      </c>
      <c r="M42" s="131" t="e">
        <f>VLOOKUP(B42,ИСХОДНИК!A:N,8,FALSE())</f>
        <v>#N/A</v>
      </c>
      <c r="N42" s="131" t="e">
        <f>VLOOKUP(B42,ИСХОДНИК!A:N,9,FALSE())</f>
        <v>#N/A</v>
      </c>
      <c r="O42" s="336" t="e">
        <f>VLOOKUP(B42,ИСХОДНИК!A:N,10,FALSE())</f>
        <v>#N/A</v>
      </c>
      <c r="P42" s="336" t="e">
        <f>VLOOKUP(B42,ИСХОДНИК!A:N,11,FALSE())</f>
        <v>#N/A</v>
      </c>
    </row>
    <row r="43" spans="2:16" ht="18">
      <c r="B43" s="128" t="s">
        <v>322</v>
      </c>
      <c r="C43" s="336" t="e">
        <f>VLOOKUP(B43,ИСХОДНИК!A:N,3,FALSE())</f>
        <v>#N/A</v>
      </c>
      <c r="D43" s="135" t="e">
        <f>VLOOKUP('Быстрый поиск по коду'!B43,ИСХОДНИК!A:N,13,FALSE())</f>
        <v>#N/A</v>
      </c>
      <c r="E43" s="135" t="e">
        <f>VLOOKUP('Быстрый поиск по коду'!B43,ИСХОДНИК!A:N,14,FALSE())</f>
        <v>#N/A</v>
      </c>
      <c r="F43" s="358">
        <v>1</v>
      </c>
      <c r="G43" s="150" t="e">
        <f>VLOOKUP(B43,ИСХОДНИК!A:P,15,FALSE())</f>
        <v>#N/A</v>
      </c>
      <c r="H43" s="359" t="e">
        <f t="shared" si="0"/>
        <v>#N/A</v>
      </c>
      <c r="I43" s="359" t="e">
        <f t="shared" si="1"/>
        <v>#N/A</v>
      </c>
      <c r="J43" s="360" t="e">
        <f t="shared" si="2"/>
        <v>#N/A</v>
      </c>
      <c r="K43" s="136" t="e">
        <f>IF(VLOOKUP(B43,ИСХОДНИК!A:R,18,FALSE())=1,ИСХОДНИК!$T$2,IF(VLOOKUP(B43,ИСХОДНИК!A:R,18,FALSE())=2,ИСХОДНИК!$T$5,IF(VLOOKUP(B43,ИСХОДНИК!A:R,18,FALSE())=3,ИСХОДНИК!$T$6)))</f>
        <v>#N/A</v>
      </c>
      <c r="L43" s="131" t="e">
        <f>VLOOKUP(B43,ИСХОДНИК!A:N,7,FALSE())</f>
        <v>#N/A</v>
      </c>
      <c r="M43" s="131" t="e">
        <f>VLOOKUP(B43,ИСХОДНИК!A:N,8,FALSE())</f>
        <v>#N/A</v>
      </c>
      <c r="N43" s="131" t="e">
        <f>VLOOKUP(B43,ИСХОДНИК!A:N,9,FALSE())</f>
        <v>#N/A</v>
      </c>
      <c r="O43" s="336" t="e">
        <f>VLOOKUP(B43,ИСХОДНИК!A:N,10,FALSE())</f>
        <v>#N/A</v>
      </c>
      <c r="P43" s="336" t="e">
        <f>VLOOKUP(B43,ИСХОДНИК!A:N,11,FALSE())</f>
        <v>#N/A</v>
      </c>
    </row>
    <row r="44" spans="2:16" ht="18">
      <c r="B44" s="128" t="s">
        <v>322</v>
      </c>
      <c r="C44" s="336" t="e">
        <f>VLOOKUP(B44,ИСХОДНИК!A:N,3,FALSE())</f>
        <v>#N/A</v>
      </c>
      <c r="D44" s="135" t="e">
        <f>VLOOKUP('Быстрый поиск по коду'!B44,ИСХОДНИК!A:N,13,FALSE())</f>
        <v>#N/A</v>
      </c>
      <c r="E44" s="135" t="e">
        <f>VLOOKUP('Быстрый поиск по коду'!B44,ИСХОДНИК!A:N,14,FALSE())</f>
        <v>#N/A</v>
      </c>
      <c r="F44" s="358">
        <v>1</v>
      </c>
      <c r="G44" s="150" t="e">
        <f>VLOOKUP(B44,ИСХОДНИК!A:P,15,FALSE())</f>
        <v>#N/A</v>
      </c>
      <c r="H44" s="359" t="e">
        <f t="shared" ref="H44:H63" si="3">D44*(1-$C$3)*F44</f>
        <v>#N/A</v>
      </c>
      <c r="I44" s="359" t="e">
        <f t="shared" ref="I44:I63" si="4">D44*(1-$C$3)*F44</f>
        <v>#N/A</v>
      </c>
      <c r="J44" s="360" t="e">
        <f t="shared" ref="J44:J63" si="5">I44*$D$3</f>
        <v>#N/A</v>
      </c>
      <c r="K44" s="136" t="e">
        <f>IF(VLOOKUP(B44,ИСХОДНИК!A:R,18,FALSE())=1,ИСХОДНИК!$T$2,IF(VLOOKUP(B44,ИСХОДНИК!A:R,18,FALSE())=2,ИСХОДНИК!$T$5,IF(VLOOKUP(B44,ИСХОДНИК!A:R,18,FALSE())=3,ИСХОДНИК!$T$6)))</f>
        <v>#N/A</v>
      </c>
      <c r="L44" s="131" t="e">
        <f>VLOOKUP(B44,ИСХОДНИК!A:N,7,FALSE())</f>
        <v>#N/A</v>
      </c>
      <c r="M44" s="131" t="e">
        <f>VLOOKUP(B44,ИСХОДНИК!A:N,8,FALSE())</f>
        <v>#N/A</v>
      </c>
      <c r="N44" s="131" t="e">
        <f>VLOOKUP(B44,ИСХОДНИК!A:N,9,FALSE())</f>
        <v>#N/A</v>
      </c>
      <c r="O44" s="336" t="e">
        <f>VLOOKUP(B44,ИСХОДНИК!A:N,10,FALSE())</f>
        <v>#N/A</v>
      </c>
      <c r="P44" s="336" t="e">
        <f>VLOOKUP(B44,ИСХОДНИК!A:N,11,FALSE())</f>
        <v>#N/A</v>
      </c>
    </row>
    <row r="45" spans="2:16" ht="18">
      <c r="B45" s="128" t="s">
        <v>322</v>
      </c>
      <c r="C45" s="336" t="e">
        <f>VLOOKUP(B45,ИСХОДНИК!A:N,3,FALSE())</f>
        <v>#N/A</v>
      </c>
      <c r="D45" s="135" t="e">
        <f>VLOOKUP('Быстрый поиск по коду'!B45,ИСХОДНИК!A:N,13,FALSE())</f>
        <v>#N/A</v>
      </c>
      <c r="E45" s="135" t="e">
        <f>VLOOKUP('Быстрый поиск по коду'!B45,ИСХОДНИК!A:N,14,FALSE())</f>
        <v>#N/A</v>
      </c>
      <c r="F45" s="358">
        <v>1</v>
      </c>
      <c r="G45" s="150" t="e">
        <f>VLOOKUP(B45,ИСХОДНИК!A:P,15,FALSE())</f>
        <v>#N/A</v>
      </c>
      <c r="H45" s="359" t="e">
        <f t="shared" si="3"/>
        <v>#N/A</v>
      </c>
      <c r="I45" s="359" t="e">
        <f t="shared" si="4"/>
        <v>#N/A</v>
      </c>
      <c r="J45" s="360" t="e">
        <f t="shared" si="5"/>
        <v>#N/A</v>
      </c>
      <c r="K45" s="136" t="e">
        <f>IF(VLOOKUP(B45,ИСХОДНИК!A:R,18,FALSE())=1,ИСХОДНИК!$T$2,IF(VLOOKUP(B45,ИСХОДНИК!A:R,18,FALSE())=2,ИСХОДНИК!$T$5,IF(VLOOKUP(B45,ИСХОДНИК!A:R,18,FALSE())=3,ИСХОДНИК!$T$6)))</f>
        <v>#N/A</v>
      </c>
      <c r="L45" s="131" t="e">
        <f>VLOOKUP(B45,ИСХОДНИК!A:N,7,FALSE())</f>
        <v>#N/A</v>
      </c>
      <c r="M45" s="131" t="e">
        <f>VLOOKUP(B45,ИСХОДНИК!A:N,8,FALSE())</f>
        <v>#N/A</v>
      </c>
      <c r="N45" s="131" t="e">
        <f>VLOOKUP(B45,ИСХОДНИК!A:N,9,FALSE())</f>
        <v>#N/A</v>
      </c>
      <c r="O45" s="336" t="e">
        <f>VLOOKUP(B45,ИСХОДНИК!A:N,10,FALSE())</f>
        <v>#N/A</v>
      </c>
      <c r="P45" s="336" t="e">
        <f>VLOOKUP(B45,ИСХОДНИК!A:N,11,FALSE())</f>
        <v>#N/A</v>
      </c>
    </row>
    <row r="46" spans="2:16" ht="18">
      <c r="B46" s="128" t="s">
        <v>322</v>
      </c>
      <c r="C46" s="336" t="e">
        <f>VLOOKUP(B46,ИСХОДНИК!A:N,3,FALSE())</f>
        <v>#N/A</v>
      </c>
      <c r="D46" s="135" t="e">
        <f>VLOOKUP('Быстрый поиск по коду'!B46,ИСХОДНИК!A:N,13,FALSE())</f>
        <v>#N/A</v>
      </c>
      <c r="E46" s="135" t="e">
        <f>VLOOKUP('Быстрый поиск по коду'!B46,ИСХОДНИК!A:N,14,FALSE())</f>
        <v>#N/A</v>
      </c>
      <c r="F46" s="358">
        <v>1</v>
      </c>
      <c r="G46" s="150" t="e">
        <f>VLOOKUP(B46,ИСХОДНИК!A:P,15,FALSE())</f>
        <v>#N/A</v>
      </c>
      <c r="H46" s="359" t="e">
        <f t="shared" si="3"/>
        <v>#N/A</v>
      </c>
      <c r="I46" s="359" t="e">
        <f t="shared" si="4"/>
        <v>#N/A</v>
      </c>
      <c r="J46" s="360" t="e">
        <f t="shared" si="5"/>
        <v>#N/A</v>
      </c>
      <c r="K46" s="136" t="e">
        <f>IF(VLOOKUP(B46,ИСХОДНИК!A:R,18,FALSE())=1,ИСХОДНИК!$T$2,IF(VLOOKUP(B46,ИСХОДНИК!A:R,18,FALSE())=2,ИСХОДНИК!$T$5,IF(VLOOKUP(B46,ИСХОДНИК!A:R,18,FALSE())=3,ИСХОДНИК!$T$6)))</f>
        <v>#N/A</v>
      </c>
      <c r="L46" s="131" t="e">
        <f>VLOOKUP(B46,ИСХОДНИК!A:N,7,FALSE())</f>
        <v>#N/A</v>
      </c>
      <c r="M46" s="131" t="e">
        <f>VLOOKUP(B46,ИСХОДНИК!A:N,8,FALSE())</f>
        <v>#N/A</v>
      </c>
      <c r="N46" s="131" t="e">
        <f>VLOOKUP(B46,ИСХОДНИК!A:N,9,FALSE())</f>
        <v>#N/A</v>
      </c>
      <c r="O46" s="336" t="e">
        <f>VLOOKUP(B46,ИСХОДНИК!A:N,10,FALSE())</f>
        <v>#N/A</v>
      </c>
      <c r="P46" s="336" t="e">
        <f>VLOOKUP(B46,ИСХОДНИК!A:N,11,FALSE())</f>
        <v>#N/A</v>
      </c>
    </row>
    <row r="47" spans="2:16" ht="18">
      <c r="B47" s="128" t="s">
        <v>322</v>
      </c>
      <c r="C47" s="336" t="e">
        <f>VLOOKUP(B47,ИСХОДНИК!A:N,3,FALSE())</f>
        <v>#N/A</v>
      </c>
      <c r="D47" s="135" t="e">
        <f>VLOOKUP('Быстрый поиск по коду'!B47,ИСХОДНИК!A:N,13,FALSE())</f>
        <v>#N/A</v>
      </c>
      <c r="E47" s="135" t="e">
        <f>VLOOKUP('Быстрый поиск по коду'!B47,ИСХОДНИК!A:N,14,FALSE())</f>
        <v>#N/A</v>
      </c>
      <c r="F47" s="358">
        <v>1</v>
      </c>
      <c r="G47" s="150" t="e">
        <f>VLOOKUP(B47,ИСХОДНИК!A:P,15,FALSE())</f>
        <v>#N/A</v>
      </c>
      <c r="H47" s="359" t="e">
        <f t="shared" si="3"/>
        <v>#N/A</v>
      </c>
      <c r="I47" s="359" t="e">
        <f t="shared" si="4"/>
        <v>#N/A</v>
      </c>
      <c r="J47" s="360" t="e">
        <f t="shared" si="5"/>
        <v>#N/A</v>
      </c>
      <c r="K47" s="136" t="e">
        <f>IF(VLOOKUP(B47,ИСХОДНИК!A:R,18,FALSE())=1,ИСХОДНИК!$T$2,IF(VLOOKUP(B47,ИСХОДНИК!A:R,18,FALSE())=2,ИСХОДНИК!$T$5,IF(VLOOKUP(B47,ИСХОДНИК!A:R,18,FALSE())=3,ИСХОДНИК!$T$6)))</f>
        <v>#N/A</v>
      </c>
      <c r="L47" s="131" t="e">
        <f>VLOOKUP(B47,ИСХОДНИК!A:N,7,FALSE())</f>
        <v>#N/A</v>
      </c>
      <c r="M47" s="131" t="e">
        <f>VLOOKUP(B47,ИСХОДНИК!A:N,8,FALSE())</f>
        <v>#N/A</v>
      </c>
      <c r="N47" s="131" t="e">
        <f>VLOOKUP(B47,ИСХОДНИК!A:N,9,FALSE())</f>
        <v>#N/A</v>
      </c>
      <c r="O47" s="336" t="e">
        <f>VLOOKUP(B47,ИСХОДНИК!A:N,10,FALSE())</f>
        <v>#N/A</v>
      </c>
      <c r="P47" s="336" t="e">
        <f>VLOOKUP(B47,ИСХОДНИК!A:N,11,FALSE())</f>
        <v>#N/A</v>
      </c>
    </row>
    <row r="48" spans="2:16" ht="18">
      <c r="B48" s="128" t="s">
        <v>322</v>
      </c>
      <c r="C48" s="336" t="e">
        <f>VLOOKUP(B48,ИСХОДНИК!A:N,3,FALSE())</f>
        <v>#N/A</v>
      </c>
      <c r="D48" s="135" t="e">
        <f>VLOOKUP('Быстрый поиск по коду'!B48,ИСХОДНИК!A:N,13,FALSE())</f>
        <v>#N/A</v>
      </c>
      <c r="E48" s="135" t="e">
        <f>VLOOKUP('Быстрый поиск по коду'!B48,ИСХОДНИК!A:N,14,FALSE())</f>
        <v>#N/A</v>
      </c>
      <c r="F48" s="358">
        <v>1</v>
      </c>
      <c r="G48" s="150" t="e">
        <f>VLOOKUP(B48,ИСХОДНИК!A:P,15,FALSE())</f>
        <v>#N/A</v>
      </c>
      <c r="H48" s="359" t="e">
        <f t="shared" si="3"/>
        <v>#N/A</v>
      </c>
      <c r="I48" s="359" t="e">
        <f t="shared" si="4"/>
        <v>#N/A</v>
      </c>
      <c r="J48" s="360" t="e">
        <f t="shared" si="5"/>
        <v>#N/A</v>
      </c>
      <c r="K48" s="136" t="e">
        <f>IF(VLOOKUP(B48,ИСХОДНИК!A:R,18,FALSE())=1,ИСХОДНИК!$T$2,IF(VLOOKUP(B48,ИСХОДНИК!A:R,18,FALSE())=2,ИСХОДНИК!$T$5,IF(VLOOKUP(B48,ИСХОДНИК!A:R,18,FALSE())=3,ИСХОДНИК!$T$6)))</f>
        <v>#N/A</v>
      </c>
      <c r="L48" s="131" t="e">
        <f>VLOOKUP(B48,ИСХОДНИК!A:N,7,FALSE())</f>
        <v>#N/A</v>
      </c>
      <c r="M48" s="131" t="e">
        <f>VLOOKUP(B48,ИСХОДНИК!A:N,8,FALSE())</f>
        <v>#N/A</v>
      </c>
      <c r="N48" s="131" t="e">
        <f>VLOOKUP(B48,ИСХОДНИК!A:N,9,FALSE())</f>
        <v>#N/A</v>
      </c>
      <c r="O48" s="336" t="e">
        <f>VLOOKUP(B48,ИСХОДНИК!A:N,10,FALSE())</f>
        <v>#N/A</v>
      </c>
      <c r="P48" s="336" t="e">
        <f>VLOOKUP(B48,ИСХОДНИК!A:N,11,FALSE())</f>
        <v>#N/A</v>
      </c>
    </row>
    <row r="49" spans="2:16" ht="18">
      <c r="B49" s="128" t="s">
        <v>322</v>
      </c>
      <c r="C49" s="336" t="e">
        <f>VLOOKUP(B49,ИСХОДНИК!A:N,3,FALSE())</f>
        <v>#N/A</v>
      </c>
      <c r="D49" s="135" t="e">
        <f>VLOOKUP('Быстрый поиск по коду'!B49,ИСХОДНИК!A:N,13,FALSE())</f>
        <v>#N/A</v>
      </c>
      <c r="E49" s="135" t="e">
        <f>VLOOKUP('Быстрый поиск по коду'!B49,ИСХОДНИК!A:N,14,FALSE())</f>
        <v>#N/A</v>
      </c>
      <c r="F49" s="358">
        <v>1</v>
      </c>
      <c r="G49" s="150" t="e">
        <f>VLOOKUP(B49,ИСХОДНИК!A:P,15,FALSE())</f>
        <v>#N/A</v>
      </c>
      <c r="H49" s="359" t="e">
        <f t="shared" si="3"/>
        <v>#N/A</v>
      </c>
      <c r="I49" s="359" t="e">
        <f t="shared" si="4"/>
        <v>#N/A</v>
      </c>
      <c r="J49" s="360" t="e">
        <f t="shared" si="5"/>
        <v>#N/A</v>
      </c>
      <c r="K49" s="136" t="e">
        <f>IF(VLOOKUP(B49,ИСХОДНИК!A:R,18,FALSE())=1,ИСХОДНИК!$T$2,IF(VLOOKUP(B49,ИСХОДНИК!A:R,18,FALSE())=2,ИСХОДНИК!$T$5,IF(VLOOKUP(B49,ИСХОДНИК!A:R,18,FALSE())=3,ИСХОДНИК!$T$6)))</f>
        <v>#N/A</v>
      </c>
      <c r="L49" s="131" t="e">
        <f>VLOOKUP(B49,ИСХОДНИК!A:N,7,FALSE())</f>
        <v>#N/A</v>
      </c>
      <c r="M49" s="131" t="e">
        <f>VLOOKUP(B49,ИСХОДНИК!A:N,8,FALSE())</f>
        <v>#N/A</v>
      </c>
      <c r="N49" s="131" t="e">
        <f>VLOOKUP(B49,ИСХОДНИК!A:N,9,FALSE())</f>
        <v>#N/A</v>
      </c>
      <c r="O49" s="336" t="e">
        <f>VLOOKUP(B49,ИСХОДНИК!A:N,10,FALSE())</f>
        <v>#N/A</v>
      </c>
      <c r="P49" s="336" t="e">
        <f>VLOOKUP(B49,ИСХОДНИК!A:N,11,FALSE())</f>
        <v>#N/A</v>
      </c>
    </row>
    <row r="50" spans="2:16" ht="18">
      <c r="B50" s="128" t="s">
        <v>322</v>
      </c>
      <c r="C50" s="336" t="e">
        <f>VLOOKUP(B50,ИСХОДНИК!A:N,3,FALSE())</f>
        <v>#N/A</v>
      </c>
      <c r="D50" s="135" t="e">
        <f>VLOOKUP('Быстрый поиск по коду'!B50,ИСХОДНИК!A:N,13,FALSE())</f>
        <v>#N/A</v>
      </c>
      <c r="E50" s="135" t="e">
        <f>VLOOKUP('Быстрый поиск по коду'!B50,ИСХОДНИК!A:N,14,FALSE())</f>
        <v>#N/A</v>
      </c>
      <c r="F50" s="358">
        <v>1</v>
      </c>
      <c r="G50" s="150" t="e">
        <f>VLOOKUP(B50,ИСХОДНИК!A:P,15,FALSE())</f>
        <v>#N/A</v>
      </c>
      <c r="H50" s="359" t="e">
        <f t="shared" si="3"/>
        <v>#N/A</v>
      </c>
      <c r="I50" s="359" t="e">
        <f t="shared" si="4"/>
        <v>#N/A</v>
      </c>
      <c r="J50" s="360" t="e">
        <f t="shared" si="5"/>
        <v>#N/A</v>
      </c>
      <c r="K50" s="136" t="e">
        <f>IF(VLOOKUP(B50,ИСХОДНИК!A:R,18,FALSE())=1,ИСХОДНИК!$T$2,IF(VLOOKUP(B50,ИСХОДНИК!A:R,18,FALSE())=2,ИСХОДНИК!$T$5,IF(VLOOKUP(B50,ИСХОДНИК!A:R,18,FALSE())=3,ИСХОДНИК!$T$6)))</f>
        <v>#N/A</v>
      </c>
      <c r="L50" s="131" t="e">
        <f>VLOOKUP(B50,ИСХОДНИК!A:N,7,FALSE())</f>
        <v>#N/A</v>
      </c>
      <c r="M50" s="131" t="e">
        <f>VLOOKUP(B50,ИСХОДНИК!A:N,8,FALSE())</f>
        <v>#N/A</v>
      </c>
      <c r="N50" s="131" t="e">
        <f>VLOOKUP(B50,ИСХОДНИК!A:N,9,FALSE())</f>
        <v>#N/A</v>
      </c>
      <c r="O50" s="336" t="e">
        <f>VLOOKUP(B50,ИСХОДНИК!A:N,10,FALSE())</f>
        <v>#N/A</v>
      </c>
      <c r="P50" s="336" t="e">
        <f>VLOOKUP(B50,ИСХОДНИК!A:N,11,FALSE())</f>
        <v>#N/A</v>
      </c>
    </row>
    <row r="51" spans="2:16" ht="18">
      <c r="B51" s="128" t="s">
        <v>322</v>
      </c>
      <c r="C51" s="336" t="e">
        <f>VLOOKUP(B51,ИСХОДНИК!A:N,3,FALSE())</f>
        <v>#N/A</v>
      </c>
      <c r="D51" s="135" t="e">
        <f>VLOOKUP('Быстрый поиск по коду'!B51,ИСХОДНИК!A:N,13,FALSE())</f>
        <v>#N/A</v>
      </c>
      <c r="E51" s="135" t="e">
        <f>VLOOKUP('Быстрый поиск по коду'!B51,ИСХОДНИК!A:N,14,FALSE())</f>
        <v>#N/A</v>
      </c>
      <c r="F51" s="358">
        <v>1</v>
      </c>
      <c r="G51" s="150" t="e">
        <f>VLOOKUP(B51,ИСХОДНИК!A:P,15,FALSE())</f>
        <v>#N/A</v>
      </c>
      <c r="H51" s="359" t="e">
        <f t="shared" si="3"/>
        <v>#N/A</v>
      </c>
      <c r="I51" s="359" t="e">
        <f t="shared" si="4"/>
        <v>#N/A</v>
      </c>
      <c r="J51" s="360" t="e">
        <f t="shared" si="5"/>
        <v>#N/A</v>
      </c>
      <c r="K51" s="136" t="e">
        <f>IF(VLOOKUP(B51,ИСХОДНИК!A:R,18,FALSE())=1,ИСХОДНИК!$T$2,IF(VLOOKUP(B51,ИСХОДНИК!A:R,18,FALSE())=2,ИСХОДНИК!$T$5,IF(VLOOKUP(B51,ИСХОДНИК!A:R,18,FALSE())=3,ИСХОДНИК!$T$6)))</f>
        <v>#N/A</v>
      </c>
      <c r="L51" s="131" t="e">
        <f>VLOOKUP(B51,ИСХОДНИК!A:N,7,FALSE())</f>
        <v>#N/A</v>
      </c>
      <c r="M51" s="131" t="e">
        <f>VLOOKUP(B51,ИСХОДНИК!A:N,8,FALSE())</f>
        <v>#N/A</v>
      </c>
      <c r="N51" s="131" t="e">
        <f>VLOOKUP(B51,ИСХОДНИК!A:N,9,FALSE())</f>
        <v>#N/A</v>
      </c>
      <c r="O51" s="336" t="e">
        <f>VLOOKUP(B51,ИСХОДНИК!A:N,10,FALSE())</f>
        <v>#N/A</v>
      </c>
      <c r="P51" s="336" t="e">
        <f>VLOOKUP(B51,ИСХОДНИК!A:N,11,FALSE())</f>
        <v>#N/A</v>
      </c>
    </row>
    <row r="52" spans="2:16" ht="18">
      <c r="B52" s="128" t="s">
        <v>322</v>
      </c>
      <c r="C52" s="336" t="e">
        <f>VLOOKUP(B52,ИСХОДНИК!A:N,3,FALSE())</f>
        <v>#N/A</v>
      </c>
      <c r="D52" s="135" t="e">
        <f>VLOOKUP('Быстрый поиск по коду'!B52,ИСХОДНИК!A:N,13,FALSE())</f>
        <v>#N/A</v>
      </c>
      <c r="E52" s="135" t="e">
        <f>VLOOKUP('Быстрый поиск по коду'!B52,ИСХОДНИК!A:N,14,FALSE())</f>
        <v>#N/A</v>
      </c>
      <c r="F52" s="358">
        <v>1</v>
      </c>
      <c r="G52" s="150" t="e">
        <f>VLOOKUP(B52,ИСХОДНИК!A:P,15,FALSE())</f>
        <v>#N/A</v>
      </c>
      <c r="H52" s="359" t="e">
        <f t="shared" si="3"/>
        <v>#N/A</v>
      </c>
      <c r="I52" s="359" t="e">
        <f t="shared" si="4"/>
        <v>#N/A</v>
      </c>
      <c r="J52" s="360" t="e">
        <f t="shared" si="5"/>
        <v>#N/A</v>
      </c>
      <c r="K52" s="136" t="e">
        <f>IF(VLOOKUP(B52,ИСХОДНИК!A:R,18,FALSE())=1,ИСХОДНИК!$T$2,IF(VLOOKUP(B52,ИСХОДНИК!A:R,18,FALSE())=2,ИСХОДНИК!$T$5,IF(VLOOKUP(B52,ИСХОДНИК!A:R,18,FALSE())=3,ИСХОДНИК!$T$6)))</f>
        <v>#N/A</v>
      </c>
      <c r="L52" s="131" t="e">
        <f>VLOOKUP(B52,ИСХОДНИК!A:N,7,FALSE())</f>
        <v>#N/A</v>
      </c>
      <c r="M52" s="131" t="e">
        <f>VLOOKUP(B52,ИСХОДНИК!A:N,8,FALSE())</f>
        <v>#N/A</v>
      </c>
      <c r="N52" s="131" t="e">
        <f>VLOOKUP(B52,ИСХОДНИК!A:N,9,FALSE())</f>
        <v>#N/A</v>
      </c>
      <c r="O52" s="336" t="e">
        <f>VLOOKUP(B52,ИСХОДНИК!A:N,10,FALSE())</f>
        <v>#N/A</v>
      </c>
      <c r="P52" s="336" t="e">
        <f>VLOOKUP(B52,ИСХОДНИК!A:N,11,FALSE())</f>
        <v>#N/A</v>
      </c>
    </row>
    <row r="53" spans="2:16" ht="18">
      <c r="B53" s="128" t="s">
        <v>322</v>
      </c>
      <c r="C53" s="336" t="e">
        <f>VLOOKUP(B53,ИСХОДНИК!A:N,3,FALSE())</f>
        <v>#N/A</v>
      </c>
      <c r="D53" s="135" t="e">
        <f>VLOOKUP('Быстрый поиск по коду'!B53,ИСХОДНИК!A:N,13,FALSE())</f>
        <v>#N/A</v>
      </c>
      <c r="E53" s="135" t="e">
        <f>VLOOKUP('Быстрый поиск по коду'!B53,ИСХОДНИК!A:N,14,FALSE())</f>
        <v>#N/A</v>
      </c>
      <c r="F53" s="358">
        <v>1</v>
      </c>
      <c r="G53" s="150" t="e">
        <f>VLOOKUP(B53,ИСХОДНИК!A:P,15,FALSE())</f>
        <v>#N/A</v>
      </c>
      <c r="H53" s="359" t="e">
        <f t="shared" si="3"/>
        <v>#N/A</v>
      </c>
      <c r="I53" s="359" t="e">
        <f t="shared" si="4"/>
        <v>#N/A</v>
      </c>
      <c r="J53" s="360" t="e">
        <f t="shared" si="5"/>
        <v>#N/A</v>
      </c>
      <c r="K53" s="136" t="e">
        <f>IF(VLOOKUP(B53,ИСХОДНИК!A:R,18,FALSE())=1,ИСХОДНИК!$T$2,IF(VLOOKUP(B53,ИСХОДНИК!A:R,18,FALSE())=2,ИСХОДНИК!$T$5,IF(VLOOKUP(B53,ИСХОДНИК!A:R,18,FALSE())=3,ИСХОДНИК!$T$6)))</f>
        <v>#N/A</v>
      </c>
      <c r="L53" s="131" t="e">
        <f>VLOOKUP(B53,ИСХОДНИК!A:N,7,FALSE())</f>
        <v>#N/A</v>
      </c>
      <c r="M53" s="131" t="e">
        <f>VLOOKUP(B53,ИСХОДНИК!A:N,8,FALSE())</f>
        <v>#N/A</v>
      </c>
      <c r="N53" s="131" t="e">
        <f>VLOOKUP(B53,ИСХОДНИК!A:N,9,FALSE())</f>
        <v>#N/A</v>
      </c>
      <c r="O53" s="336" t="e">
        <f>VLOOKUP(B53,ИСХОДНИК!A:N,10,FALSE())</f>
        <v>#N/A</v>
      </c>
      <c r="P53" s="336" t="e">
        <f>VLOOKUP(B53,ИСХОДНИК!A:N,11,FALSE())</f>
        <v>#N/A</v>
      </c>
    </row>
    <row r="54" spans="2:16" ht="18">
      <c r="B54" s="128" t="s">
        <v>322</v>
      </c>
      <c r="C54" s="336" t="e">
        <f>VLOOKUP(B54,ИСХОДНИК!A:N,3,FALSE())</f>
        <v>#N/A</v>
      </c>
      <c r="D54" s="135" t="e">
        <f>VLOOKUP('Быстрый поиск по коду'!B54,ИСХОДНИК!A:N,13,FALSE())</f>
        <v>#N/A</v>
      </c>
      <c r="E54" s="135" t="e">
        <f>VLOOKUP('Быстрый поиск по коду'!B54,ИСХОДНИК!A:N,14,FALSE())</f>
        <v>#N/A</v>
      </c>
      <c r="F54" s="358">
        <v>1</v>
      </c>
      <c r="G54" s="150" t="e">
        <f>VLOOKUP(B54,ИСХОДНИК!A:P,15,FALSE())</f>
        <v>#N/A</v>
      </c>
      <c r="H54" s="359" t="e">
        <f t="shared" si="3"/>
        <v>#N/A</v>
      </c>
      <c r="I54" s="359" t="e">
        <f t="shared" si="4"/>
        <v>#N/A</v>
      </c>
      <c r="J54" s="360" t="e">
        <f t="shared" si="5"/>
        <v>#N/A</v>
      </c>
      <c r="K54" s="136" t="e">
        <f>IF(VLOOKUP(B54,ИСХОДНИК!A:R,18,FALSE())=1,ИСХОДНИК!$T$2,IF(VLOOKUP(B54,ИСХОДНИК!A:R,18,FALSE())=2,ИСХОДНИК!$T$5,IF(VLOOKUP(B54,ИСХОДНИК!A:R,18,FALSE())=3,ИСХОДНИК!$T$6)))</f>
        <v>#N/A</v>
      </c>
      <c r="L54" s="131" t="e">
        <f>VLOOKUP(B54,ИСХОДНИК!A:N,7,FALSE())</f>
        <v>#N/A</v>
      </c>
      <c r="M54" s="131" t="e">
        <f>VLOOKUP(B54,ИСХОДНИК!A:N,8,FALSE())</f>
        <v>#N/A</v>
      </c>
      <c r="N54" s="131" t="e">
        <f>VLOOKUP(B54,ИСХОДНИК!A:N,9,FALSE())</f>
        <v>#N/A</v>
      </c>
      <c r="O54" s="336" t="e">
        <f>VLOOKUP(B54,ИСХОДНИК!A:N,10,FALSE())</f>
        <v>#N/A</v>
      </c>
      <c r="P54" s="336" t="e">
        <f>VLOOKUP(B54,ИСХОДНИК!A:N,11,FALSE())</f>
        <v>#N/A</v>
      </c>
    </row>
    <row r="55" spans="2:16" ht="18">
      <c r="B55" s="128" t="s">
        <v>322</v>
      </c>
      <c r="C55" s="336" t="e">
        <f>VLOOKUP(B55,ИСХОДНИК!A:N,3,FALSE())</f>
        <v>#N/A</v>
      </c>
      <c r="D55" s="135" t="e">
        <f>VLOOKUP('Быстрый поиск по коду'!B55,ИСХОДНИК!A:N,13,FALSE())</f>
        <v>#N/A</v>
      </c>
      <c r="E55" s="135" t="e">
        <f>VLOOKUP('Быстрый поиск по коду'!B55,ИСХОДНИК!A:N,14,FALSE())</f>
        <v>#N/A</v>
      </c>
      <c r="F55" s="358">
        <v>1</v>
      </c>
      <c r="G55" s="150" t="e">
        <f>VLOOKUP(B55,ИСХОДНИК!A:P,15,FALSE())</f>
        <v>#N/A</v>
      </c>
      <c r="H55" s="359" t="e">
        <f t="shared" si="3"/>
        <v>#N/A</v>
      </c>
      <c r="I55" s="359" t="e">
        <f t="shared" si="4"/>
        <v>#N/A</v>
      </c>
      <c r="J55" s="360" t="e">
        <f t="shared" si="5"/>
        <v>#N/A</v>
      </c>
      <c r="K55" s="136" t="e">
        <f>IF(VLOOKUP(B55,ИСХОДНИК!A:R,18,FALSE())=1,ИСХОДНИК!$T$2,IF(VLOOKUP(B55,ИСХОДНИК!A:R,18,FALSE())=2,ИСХОДНИК!$T$5,IF(VLOOKUP(B55,ИСХОДНИК!A:R,18,FALSE())=3,ИСХОДНИК!$T$6)))</f>
        <v>#N/A</v>
      </c>
      <c r="L55" s="131" t="e">
        <f>VLOOKUP(B55,ИСХОДНИК!A:N,7,FALSE())</f>
        <v>#N/A</v>
      </c>
      <c r="M55" s="131" t="e">
        <f>VLOOKUP(B55,ИСХОДНИК!A:N,8,FALSE())</f>
        <v>#N/A</v>
      </c>
      <c r="N55" s="131" t="e">
        <f>VLOOKUP(B55,ИСХОДНИК!A:N,9,FALSE())</f>
        <v>#N/A</v>
      </c>
      <c r="O55" s="336" t="e">
        <f>VLOOKUP(B55,ИСХОДНИК!A:N,10,FALSE())</f>
        <v>#N/A</v>
      </c>
      <c r="P55" s="336" t="e">
        <f>VLOOKUP(B55,ИСХОДНИК!A:N,11,FALSE())</f>
        <v>#N/A</v>
      </c>
    </row>
    <row r="56" spans="2:16" ht="18">
      <c r="B56" s="128" t="s">
        <v>322</v>
      </c>
      <c r="C56" s="336" t="e">
        <f>VLOOKUP(B56,ИСХОДНИК!A:N,3,FALSE())</f>
        <v>#N/A</v>
      </c>
      <c r="D56" s="135" t="e">
        <f>VLOOKUP('Быстрый поиск по коду'!B56,ИСХОДНИК!A:N,13,FALSE())</f>
        <v>#N/A</v>
      </c>
      <c r="E56" s="135" t="e">
        <f>VLOOKUP('Быстрый поиск по коду'!B56,ИСХОДНИК!A:N,14,FALSE())</f>
        <v>#N/A</v>
      </c>
      <c r="F56" s="358">
        <v>1</v>
      </c>
      <c r="G56" s="150" t="e">
        <f>VLOOKUP(B56,ИСХОДНИК!A:P,15,FALSE())</f>
        <v>#N/A</v>
      </c>
      <c r="H56" s="359" t="e">
        <f t="shared" si="3"/>
        <v>#N/A</v>
      </c>
      <c r="I56" s="359" t="e">
        <f t="shared" si="4"/>
        <v>#N/A</v>
      </c>
      <c r="J56" s="360" t="e">
        <f t="shared" si="5"/>
        <v>#N/A</v>
      </c>
      <c r="K56" s="136" t="e">
        <f>IF(VLOOKUP(B56,ИСХОДНИК!A:R,18,FALSE())=1,ИСХОДНИК!$T$2,IF(VLOOKUP(B56,ИСХОДНИК!A:R,18,FALSE())=2,ИСХОДНИК!$T$5,IF(VLOOKUP(B56,ИСХОДНИК!A:R,18,FALSE())=3,ИСХОДНИК!$T$6)))</f>
        <v>#N/A</v>
      </c>
      <c r="L56" s="131" t="e">
        <f>VLOOKUP(B56,ИСХОДНИК!A:N,7,FALSE())</f>
        <v>#N/A</v>
      </c>
      <c r="M56" s="131" t="e">
        <f>VLOOKUP(B56,ИСХОДНИК!A:N,8,FALSE())</f>
        <v>#N/A</v>
      </c>
      <c r="N56" s="131" t="e">
        <f>VLOOKUP(B56,ИСХОДНИК!A:N,9,FALSE())</f>
        <v>#N/A</v>
      </c>
      <c r="O56" s="336" t="e">
        <f>VLOOKUP(B56,ИСХОДНИК!A:N,10,FALSE())</f>
        <v>#N/A</v>
      </c>
      <c r="P56" s="336" t="e">
        <f>VLOOKUP(B56,ИСХОДНИК!A:N,11,FALSE())</f>
        <v>#N/A</v>
      </c>
    </row>
    <row r="57" spans="2:16" ht="18">
      <c r="B57" s="128" t="s">
        <v>322</v>
      </c>
      <c r="C57" s="336" t="e">
        <f>VLOOKUP(B57,ИСХОДНИК!A:N,3,FALSE())</f>
        <v>#N/A</v>
      </c>
      <c r="D57" s="135" t="e">
        <f>VLOOKUP('Быстрый поиск по коду'!B57,ИСХОДНИК!A:N,13,FALSE())</f>
        <v>#N/A</v>
      </c>
      <c r="E57" s="135" t="e">
        <f>VLOOKUP('Быстрый поиск по коду'!B57,ИСХОДНИК!A:N,14,FALSE())</f>
        <v>#N/A</v>
      </c>
      <c r="F57" s="358">
        <v>1</v>
      </c>
      <c r="G57" s="150" t="e">
        <f>VLOOKUP(B57,ИСХОДНИК!A:P,15,FALSE())</f>
        <v>#N/A</v>
      </c>
      <c r="H57" s="359" t="e">
        <f t="shared" si="3"/>
        <v>#N/A</v>
      </c>
      <c r="I57" s="359" t="e">
        <f t="shared" si="4"/>
        <v>#N/A</v>
      </c>
      <c r="J57" s="360" t="e">
        <f t="shared" si="5"/>
        <v>#N/A</v>
      </c>
      <c r="K57" s="136" t="e">
        <f>IF(VLOOKUP(B57,ИСХОДНИК!A:R,18,FALSE())=1,ИСХОДНИК!$T$2,IF(VLOOKUP(B57,ИСХОДНИК!A:R,18,FALSE())=2,ИСХОДНИК!$T$5,IF(VLOOKUP(B57,ИСХОДНИК!A:R,18,FALSE())=3,ИСХОДНИК!$T$6)))</f>
        <v>#N/A</v>
      </c>
      <c r="L57" s="131" t="e">
        <f>VLOOKUP(B57,ИСХОДНИК!A:N,7,FALSE())</f>
        <v>#N/A</v>
      </c>
      <c r="M57" s="131" t="e">
        <f>VLOOKUP(B57,ИСХОДНИК!A:N,8,FALSE())</f>
        <v>#N/A</v>
      </c>
      <c r="N57" s="131" t="e">
        <f>VLOOKUP(B57,ИСХОДНИК!A:N,9,FALSE())</f>
        <v>#N/A</v>
      </c>
      <c r="O57" s="336" t="e">
        <f>VLOOKUP(B57,ИСХОДНИК!A:N,10,FALSE())</f>
        <v>#N/A</v>
      </c>
      <c r="P57" s="336" t="e">
        <f>VLOOKUP(B57,ИСХОДНИК!A:N,11,FALSE())</f>
        <v>#N/A</v>
      </c>
    </row>
    <row r="58" spans="2:16" ht="18">
      <c r="B58" s="128" t="s">
        <v>322</v>
      </c>
      <c r="C58" s="336" t="e">
        <f>VLOOKUP(B58,ИСХОДНИК!A:N,3,FALSE())</f>
        <v>#N/A</v>
      </c>
      <c r="D58" s="135" t="e">
        <f>VLOOKUP('Быстрый поиск по коду'!B58,ИСХОДНИК!A:N,13,FALSE())</f>
        <v>#N/A</v>
      </c>
      <c r="E58" s="135" t="e">
        <f>VLOOKUP('Быстрый поиск по коду'!B58,ИСХОДНИК!A:N,14,FALSE())</f>
        <v>#N/A</v>
      </c>
      <c r="F58" s="358">
        <v>1</v>
      </c>
      <c r="G58" s="150" t="e">
        <f>VLOOKUP(B58,ИСХОДНИК!A:P,15,FALSE())</f>
        <v>#N/A</v>
      </c>
      <c r="H58" s="359" t="e">
        <f t="shared" si="3"/>
        <v>#N/A</v>
      </c>
      <c r="I58" s="359" t="e">
        <f t="shared" si="4"/>
        <v>#N/A</v>
      </c>
      <c r="J58" s="360" t="e">
        <f t="shared" si="5"/>
        <v>#N/A</v>
      </c>
      <c r="K58" s="136" t="e">
        <f>IF(VLOOKUP(B58,ИСХОДНИК!A:R,18,FALSE())=1,ИСХОДНИК!$T$2,IF(VLOOKUP(B58,ИСХОДНИК!A:R,18,FALSE())=2,ИСХОДНИК!$T$5,IF(VLOOKUP(B58,ИСХОДНИК!A:R,18,FALSE())=3,ИСХОДНИК!$T$6)))</f>
        <v>#N/A</v>
      </c>
      <c r="L58" s="131" t="e">
        <f>VLOOKUP(B58,ИСХОДНИК!A:N,7,FALSE())</f>
        <v>#N/A</v>
      </c>
      <c r="M58" s="131" t="e">
        <f>VLOOKUP(B58,ИСХОДНИК!A:N,8,FALSE())</f>
        <v>#N/A</v>
      </c>
      <c r="N58" s="131" t="e">
        <f>VLOOKUP(B58,ИСХОДНИК!A:N,9,FALSE())</f>
        <v>#N/A</v>
      </c>
      <c r="O58" s="336" t="e">
        <f>VLOOKUP(B58,ИСХОДНИК!A:N,10,FALSE())</f>
        <v>#N/A</v>
      </c>
      <c r="P58" s="336" t="e">
        <f>VLOOKUP(B58,ИСХОДНИК!A:N,11,FALSE())</f>
        <v>#N/A</v>
      </c>
    </row>
    <row r="59" spans="2:16" ht="18">
      <c r="B59" s="128" t="s">
        <v>322</v>
      </c>
      <c r="C59" s="336" t="e">
        <f>VLOOKUP(B59,ИСХОДНИК!A:N,3,FALSE())</f>
        <v>#N/A</v>
      </c>
      <c r="D59" s="135" t="e">
        <f>VLOOKUP('Быстрый поиск по коду'!B59,ИСХОДНИК!A:N,13,FALSE())</f>
        <v>#N/A</v>
      </c>
      <c r="E59" s="135" t="e">
        <f>VLOOKUP('Быстрый поиск по коду'!B59,ИСХОДНИК!A:N,14,FALSE())</f>
        <v>#N/A</v>
      </c>
      <c r="F59" s="358">
        <v>1</v>
      </c>
      <c r="G59" s="150" t="e">
        <f>VLOOKUP(B59,ИСХОДНИК!A:P,15,FALSE())</f>
        <v>#N/A</v>
      </c>
      <c r="H59" s="359" t="e">
        <f t="shared" si="3"/>
        <v>#N/A</v>
      </c>
      <c r="I59" s="359" t="e">
        <f t="shared" si="4"/>
        <v>#N/A</v>
      </c>
      <c r="J59" s="360" t="e">
        <f t="shared" si="5"/>
        <v>#N/A</v>
      </c>
      <c r="K59" s="136" t="e">
        <f>IF(VLOOKUP(B59,ИСХОДНИК!A:R,18,FALSE())=1,ИСХОДНИК!$T$2,IF(VLOOKUP(B59,ИСХОДНИК!A:R,18,FALSE())=2,ИСХОДНИК!$T$5,IF(VLOOKUP(B59,ИСХОДНИК!A:R,18,FALSE())=3,ИСХОДНИК!$T$6)))</f>
        <v>#N/A</v>
      </c>
      <c r="L59" s="131" t="e">
        <f>VLOOKUP(B59,ИСХОДНИК!A:N,7,FALSE())</f>
        <v>#N/A</v>
      </c>
      <c r="M59" s="131" t="e">
        <f>VLOOKUP(B59,ИСХОДНИК!A:N,8,FALSE())</f>
        <v>#N/A</v>
      </c>
      <c r="N59" s="131" t="e">
        <f>VLOOKUP(B59,ИСХОДНИК!A:N,9,FALSE())</f>
        <v>#N/A</v>
      </c>
      <c r="O59" s="336" t="e">
        <f>VLOOKUP(B59,ИСХОДНИК!A:N,10,FALSE())</f>
        <v>#N/A</v>
      </c>
      <c r="P59" s="336" t="e">
        <f>VLOOKUP(B59,ИСХОДНИК!A:N,11,FALSE())</f>
        <v>#N/A</v>
      </c>
    </row>
    <row r="60" spans="2:16" ht="18">
      <c r="B60" s="128" t="s">
        <v>322</v>
      </c>
      <c r="C60" s="336" t="e">
        <f>VLOOKUP(B60,ИСХОДНИК!A:N,3,FALSE())</f>
        <v>#N/A</v>
      </c>
      <c r="D60" s="135" t="e">
        <f>VLOOKUP('Быстрый поиск по коду'!B60,ИСХОДНИК!A:N,13,FALSE())</f>
        <v>#N/A</v>
      </c>
      <c r="E60" s="135" t="e">
        <f>VLOOKUP('Быстрый поиск по коду'!B60,ИСХОДНИК!A:N,14,FALSE())</f>
        <v>#N/A</v>
      </c>
      <c r="F60" s="358">
        <v>1</v>
      </c>
      <c r="G60" s="150" t="e">
        <f>VLOOKUP(B60,ИСХОДНИК!A:P,15,FALSE())</f>
        <v>#N/A</v>
      </c>
      <c r="H60" s="359" t="e">
        <f t="shared" si="3"/>
        <v>#N/A</v>
      </c>
      <c r="I60" s="359" t="e">
        <f t="shared" si="4"/>
        <v>#N/A</v>
      </c>
      <c r="J60" s="360" t="e">
        <f t="shared" si="5"/>
        <v>#N/A</v>
      </c>
      <c r="K60" s="136" t="e">
        <f>IF(VLOOKUP(B60,ИСХОДНИК!A:R,18,FALSE())=1,ИСХОДНИК!$T$2,IF(VLOOKUP(B60,ИСХОДНИК!A:R,18,FALSE())=2,ИСХОДНИК!$T$5,IF(VLOOKUP(B60,ИСХОДНИК!A:R,18,FALSE())=3,ИСХОДНИК!$T$6)))</f>
        <v>#N/A</v>
      </c>
      <c r="L60" s="131" t="e">
        <f>VLOOKUP(B60,ИСХОДНИК!A:N,7,FALSE())</f>
        <v>#N/A</v>
      </c>
      <c r="M60" s="131" t="e">
        <f>VLOOKUP(B60,ИСХОДНИК!A:N,8,FALSE())</f>
        <v>#N/A</v>
      </c>
      <c r="N60" s="131" t="e">
        <f>VLOOKUP(B60,ИСХОДНИК!A:N,9,FALSE())</f>
        <v>#N/A</v>
      </c>
      <c r="O60" s="336" t="e">
        <f>VLOOKUP(B60,ИСХОДНИК!A:N,10,FALSE())</f>
        <v>#N/A</v>
      </c>
      <c r="P60" s="336" t="e">
        <f>VLOOKUP(B60,ИСХОДНИК!A:N,11,FALSE())</f>
        <v>#N/A</v>
      </c>
    </row>
    <row r="61" spans="2:16" ht="18">
      <c r="B61" s="128" t="s">
        <v>322</v>
      </c>
      <c r="C61" s="336" t="e">
        <f>VLOOKUP(B61,ИСХОДНИК!A:N,3,FALSE())</f>
        <v>#N/A</v>
      </c>
      <c r="D61" s="135" t="e">
        <f>VLOOKUP('Быстрый поиск по коду'!B61,ИСХОДНИК!A:N,13,FALSE())</f>
        <v>#N/A</v>
      </c>
      <c r="E61" s="135" t="e">
        <f>VLOOKUP('Быстрый поиск по коду'!B61,ИСХОДНИК!A:N,14,FALSE())</f>
        <v>#N/A</v>
      </c>
      <c r="F61" s="358">
        <v>1</v>
      </c>
      <c r="G61" s="150" t="e">
        <f>VLOOKUP(B61,ИСХОДНИК!A:P,15,FALSE())</f>
        <v>#N/A</v>
      </c>
      <c r="H61" s="359" t="e">
        <f t="shared" si="3"/>
        <v>#N/A</v>
      </c>
      <c r="I61" s="359" t="e">
        <f t="shared" si="4"/>
        <v>#N/A</v>
      </c>
      <c r="J61" s="360" t="e">
        <f t="shared" si="5"/>
        <v>#N/A</v>
      </c>
      <c r="K61" s="136" t="e">
        <f>IF(VLOOKUP(B61,ИСХОДНИК!A:R,18,FALSE())=1,ИСХОДНИК!$T$2,IF(VLOOKUP(B61,ИСХОДНИК!A:R,18,FALSE())=2,ИСХОДНИК!$T$5,IF(VLOOKUP(B61,ИСХОДНИК!A:R,18,FALSE())=3,ИСХОДНИК!$T$6)))</f>
        <v>#N/A</v>
      </c>
      <c r="L61" s="131" t="e">
        <f>VLOOKUP(B61,ИСХОДНИК!A:N,7,FALSE())</f>
        <v>#N/A</v>
      </c>
      <c r="M61" s="131" t="e">
        <f>VLOOKUP(B61,ИСХОДНИК!A:N,8,FALSE())</f>
        <v>#N/A</v>
      </c>
      <c r="N61" s="131" t="e">
        <f>VLOOKUP(B61,ИСХОДНИК!A:N,9,FALSE())</f>
        <v>#N/A</v>
      </c>
      <c r="O61" s="336" t="e">
        <f>VLOOKUP(B61,ИСХОДНИК!A:N,10,FALSE())</f>
        <v>#N/A</v>
      </c>
      <c r="P61" s="336" t="e">
        <f>VLOOKUP(B61,ИСХОДНИК!A:N,11,FALSE())</f>
        <v>#N/A</v>
      </c>
    </row>
    <row r="62" spans="2:16" ht="18">
      <c r="B62" s="128" t="s">
        <v>322</v>
      </c>
      <c r="C62" s="336" t="e">
        <f>VLOOKUP(B62,ИСХОДНИК!A:N,3,FALSE())</f>
        <v>#N/A</v>
      </c>
      <c r="D62" s="135" t="e">
        <f>VLOOKUP('Быстрый поиск по коду'!B62,ИСХОДНИК!A:N,13,FALSE())</f>
        <v>#N/A</v>
      </c>
      <c r="E62" s="135" t="e">
        <f>VLOOKUP('Быстрый поиск по коду'!B62,ИСХОДНИК!A:N,14,FALSE())</f>
        <v>#N/A</v>
      </c>
      <c r="F62" s="358">
        <v>1</v>
      </c>
      <c r="G62" s="150" t="e">
        <f>VLOOKUP(B62,ИСХОДНИК!A:P,15,FALSE())</f>
        <v>#N/A</v>
      </c>
      <c r="H62" s="359" t="e">
        <f t="shared" si="3"/>
        <v>#N/A</v>
      </c>
      <c r="I62" s="359" t="e">
        <f t="shared" si="4"/>
        <v>#N/A</v>
      </c>
      <c r="J62" s="360" t="e">
        <f t="shared" si="5"/>
        <v>#N/A</v>
      </c>
      <c r="K62" s="136" t="e">
        <f>IF(VLOOKUP(B62,ИСХОДНИК!A:R,18,FALSE())=1,ИСХОДНИК!$T$2,IF(VLOOKUP(B62,ИСХОДНИК!A:R,18,FALSE())=2,ИСХОДНИК!$T$5,IF(VLOOKUP(B62,ИСХОДНИК!A:R,18,FALSE())=3,ИСХОДНИК!$T$6)))</f>
        <v>#N/A</v>
      </c>
      <c r="L62" s="131" t="e">
        <f>VLOOKUP(B62,ИСХОДНИК!A:N,7,FALSE())</f>
        <v>#N/A</v>
      </c>
      <c r="M62" s="131" t="e">
        <f>VLOOKUP(B62,ИСХОДНИК!A:N,8,FALSE())</f>
        <v>#N/A</v>
      </c>
      <c r="N62" s="131" t="e">
        <f>VLOOKUP(B62,ИСХОДНИК!A:N,9,FALSE())</f>
        <v>#N/A</v>
      </c>
      <c r="O62" s="336" t="e">
        <f>VLOOKUP(B62,ИСХОДНИК!A:N,10,FALSE())</f>
        <v>#N/A</v>
      </c>
      <c r="P62" s="336" t="e">
        <f>VLOOKUP(B62,ИСХОДНИК!A:N,11,FALSE())</f>
        <v>#N/A</v>
      </c>
    </row>
    <row r="63" spans="2:16" ht="18">
      <c r="B63" s="128" t="s">
        <v>322</v>
      </c>
      <c r="C63" s="336" t="e">
        <f>VLOOKUP(B63,ИСХОДНИК!A:N,3,FALSE())</f>
        <v>#N/A</v>
      </c>
      <c r="D63" s="135" t="e">
        <f>VLOOKUP('Быстрый поиск по коду'!B63,ИСХОДНИК!A:N,13,FALSE())</f>
        <v>#N/A</v>
      </c>
      <c r="E63" s="135" t="e">
        <f>VLOOKUP('Быстрый поиск по коду'!B63,ИСХОДНИК!A:N,14,FALSE())</f>
        <v>#N/A</v>
      </c>
      <c r="F63" s="358">
        <v>1</v>
      </c>
      <c r="G63" s="150" t="e">
        <f>VLOOKUP(B63,ИСХОДНИК!A:P,15,FALSE())</f>
        <v>#N/A</v>
      </c>
      <c r="H63" s="359" t="e">
        <f t="shared" si="3"/>
        <v>#N/A</v>
      </c>
      <c r="I63" s="359" t="e">
        <f t="shared" si="4"/>
        <v>#N/A</v>
      </c>
      <c r="J63" s="360" t="e">
        <f t="shared" si="5"/>
        <v>#N/A</v>
      </c>
      <c r="K63" s="136" t="e">
        <f>IF(VLOOKUP(B63,ИСХОДНИК!A:R,18,FALSE())=1,ИСХОДНИК!$T$2,IF(VLOOKUP(B63,ИСХОДНИК!A:R,18,FALSE())=2,ИСХОДНИК!$T$5,IF(VLOOKUP(B63,ИСХОДНИК!A:R,18,FALSE())=3,ИСХОДНИК!$T$6)))</f>
        <v>#N/A</v>
      </c>
      <c r="L63" s="131" t="e">
        <f>VLOOKUP(B63,ИСХОДНИК!A:N,7,FALSE())</f>
        <v>#N/A</v>
      </c>
      <c r="M63" s="131" t="e">
        <f>VLOOKUP(B63,ИСХОДНИК!A:N,8,FALSE())</f>
        <v>#N/A</v>
      </c>
      <c r="N63" s="131" t="e">
        <f>VLOOKUP(B63,ИСХОДНИК!A:N,9,FALSE())</f>
        <v>#N/A</v>
      </c>
      <c r="O63" s="336" t="e">
        <f>VLOOKUP(B63,ИСХОДНИК!A:N,10,FALSE())</f>
        <v>#N/A</v>
      </c>
      <c r="P63" s="336" t="e">
        <f>VLOOKUP(B63,ИСХОДНИК!A:N,11,FALSE())</f>
        <v>#N/A</v>
      </c>
    </row>
  </sheetData>
  <mergeCells count="12">
    <mergeCell ref="C2:E2"/>
    <mergeCell ref="F2:J2"/>
    <mergeCell ref="L2:P2"/>
    <mergeCell ref="B3:E3"/>
    <mergeCell ref="G4:J4"/>
    <mergeCell ref="C9:E9"/>
    <mergeCell ref="G5:J5"/>
    <mergeCell ref="M5:P5"/>
    <mergeCell ref="G6:J6"/>
    <mergeCell ref="M6:P6"/>
    <mergeCell ref="B8:E8"/>
    <mergeCell ref="M8:P8"/>
  </mergeCells>
  <conditionalFormatting sqref="C11:C63">
    <cfRule type="containsErrors" dxfId="21" priority="2">
      <formula>ISERROR(C11)</formula>
    </cfRule>
  </conditionalFormatting>
  <conditionalFormatting sqref="C11:P63">
    <cfRule type="containsErrors" dxfId="20" priority="3">
      <formula>ISERROR(C11)</formula>
    </cfRule>
  </conditionalFormatting>
  <conditionalFormatting sqref="R11">
    <cfRule type="containsErrors" dxfId="19" priority="4">
      <formula>ISERROR(R11)</formula>
    </cfRule>
  </conditionalFormatting>
  <hyperlinks>
    <hyperlink ref="M4" r:id="rId1" xr:uid="{00000000-0004-0000-0C00-000000000000}"/>
    <hyperlink ref="M6" r:id="rId2" xr:uid="{00000000-0004-0000-0C00-000001000000}"/>
    <hyperlink ref="M8" r:id="rId3" xr:uid="{00000000-0004-0000-0C00-000003000000}"/>
  </hyperlinks>
  <pageMargins left="0.7" right="0.7" top="0.75" bottom="0.75" header="0.511811023622047" footer="0.511811023622047"/>
  <pageSetup paperSize="9" orientation="portrait" horizontalDpi="300" verticalDpi="300" r:id="rId4"/>
  <drawing r:id="rId5"/>
  <legacyDrawing r:id="rId6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93612-1BE0-4725-B6BA-7643E2B3EDF7}">
  <dimension ref="A1:S76"/>
  <sheetViews>
    <sheetView showGridLines="0" zoomScale="130" zoomScaleNormal="130" workbookViewId="0">
      <selection activeCell="G7" sqref="G7"/>
    </sheetView>
  </sheetViews>
  <sheetFormatPr defaultColWidth="9.28515625" defaultRowHeight="12.75"/>
  <cols>
    <col min="1" max="1" width="2.28515625" style="149" customWidth="1"/>
    <col min="2" max="2" width="16.28515625" style="151" customWidth="1"/>
    <col min="3" max="3" width="14.5703125" style="149" customWidth="1"/>
    <col min="4" max="4" width="17.7109375" style="149" customWidth="1"/>
    <col min="5" max="5" width="8.140625" style="149" bestFit="1" customWidth="1"/>
    <col min="6" max="6" width="22.140625" style="149" bestFit="1" customWidth="1"/>
    <col min="7" max="7" width="18.85546875" style="149" customWidth="1"/>
    <col min="8" max="8" width="26.28515625" style="149" customWidth="1"/>
    <col min="9" max="9" width="15.140625" style="149" customWidth="1"/>
    <col min="10" max="10" width="10.42578125" style="149" customWidth="1"/>
    <col min="11" max="11" width="11.28515625" style="149" customWidth="1"/>
    <col min="12" max="12" width="6.7109375" style="149" customWidth="1"/>
    <col min="13" max="13" width="8.7109375" style="149" customWidth="1"/>
    <col min="14" max="14" width="14.85546875" style="149" customWidth="1"/>
    <col min="15" max="15" width="56" style="149" customWidth="1"/>
    <col min="16" max="16" width="13.42578125" style="149" customWidth="1"/>
    <col min="17" max="17" width="11.28515625" style="149" customWidth="1"/>
    <col min="18" max="16384" width="9.28515625" style="149"/>
  </cols>
  <sheetData>
    <row r="1" spans="1:19" ht="11.25" customHeight="1"/>
    <row r="2" spans="1:19" ht="42" customHeight="1">
      <c r="B2" s="285" t="s">
        <v>1159</v>
      </c>
      <c r="C2" s="286"/>
      <c r="D2" s="286"/>
      <c r="E2" s="286"/>
      <c r="F2" s="286"/>
      <c r="G2" s="286"/>
      <c r="H2" s="286"/>
      <c r="I2" s="286"/>
      <c r="J2" s="286"/>
      <c r="K2" s="286"/>
      <c r="L2" s="287"/>
      <c r="N2" s="224"/>
      <c r="O2" s="225"/>
      <c r="P2" s="225"/>
      <c r="Q2" s="225"/>
      <c r="R2" s="225"/>
      <c r="S2" s="226"/>
    </row>
    <row r="3" spans="1:19" ht="76.5" customHeight="1">
      <c r="B3" s="449" t="s">
        <v>1160</v>
      </c>
      <c r="C3" s="549"/>
      <c r="D3" s="549"/>
      <c r="E3" s="549"/>
      <c r="F3" s="549"/>
      <c r="G3" s="549"/>
      <c r="H3" s="153"/>
      <c r="I3" s="153"/>
      <c r="J3" s="153"/>
      <c r="K3" s="153"/>
      <c r="L3" s="112"/>
      <c r="N3" s="227"/>
      <c r="O3" s="152"/>
      <c r="P3" s="152"/>
      <c r="Q3" s="152"/>
      <c r="R3" s="152"/>
      <c r="S3" s="155"/>
    </row>
    <row r="4" spans="1:19" ht="11.25" customHeight="1">
      <c r="B4" s="113" t="s">
        <v>2</v>
      </c>
      <c r="C4" s="114" t="s">
        <v>3</v>
      </c>
      <c r="D4" s="115"/>
      <c r="E4" s="116"/>
      <c r="F4" s="116"/>
      <c r="G4" s="153"/>
      <c r="H4" s="153"/>
      <c r="I4" s="153"/>
      <c r="J4" s="153"/>
      <c r="K4" s="153"/>
      <c r="L4" s="112"/>
      <c r="N4" s="227"/>
      <c r="O4" s="152"/>
      <c r="P4" s="152"/>
      <c r="Q4" s="152"/>
      <c r="R4" s="152"/>
      <c r="S4" s="155"/>
    </row>
    <row r="5" spans="1:19" ht="11.25" customHeight="1">
      <c r="B5" s="118" t="s">
        <v>4</v>
      </c>
      <c r="C5" s="114" t="s">
        <v>5</v>
      </c>
      <c r="D5" s="115"/>
      <c r="E5" s="116"/>
      <c r="F5" s="116"/>
      <c r="G5" s="153"/>
      <c r="H5" s="153"/>
      <c r="I5" s="153"/>
      <c r="J5" s="153"/>
      <c r="K5" s="153"/>
      <c r="L5" s="112"/>
      <c r="N5" s="227"/>
      <c r="O5" s="152"/>
      <c r="P5" s="152"/>
      <c r="Q5" s="152"/>
      <c r="R5" s="152"/>
      <c r="S5" s="155"/>
    </row>
    <row r="6" spans="1:19" ht="11.25" customHeight="1">
      <c r="B6" s="119" t="s">
        <v>6</v>
      </c>
      <c r="C6" s="114" t="s">
        <v>7</v>
      </c>
      <c r="D6" s="115"/>
      <c r="E6" s="116"/>
      <c r="F6" s="116"/>
      <c r="G6" s="153"/>
      <c r="H6" s="153"/>
      <c r="I6" s="153"/>
      <c r="J6" s="153"/>
      <c r="K6" s="153"/>
      <c r="L6" s="112"/>
      <c r="N6" s="227"/>
      <c r="O6" s="152"/>
      <c r="P6" s="152"/>
      <c r="Q6" s="152"/>
      <c r="R6" s="152"/>
      <c r="S6" s="155"/>
    </row>
    <row r="7" spans="1:19" ht="11.25" customHeight="1">
      <c r="B7" s="119"/>
      <c r="C7" s="114"/>
      <c r="D7" s="115"/>
      <c r="E7" s="116"/>
      <c r="F7" s="116"/>
      <c r="G7" s="153"/>
      <c r="H7" s="153"/>
      <c r="I7" s="153"/>
      <c r="J7" s="153"/>
      <c r="K7" s="153"/>
      <c r="L7" s="112"/>
      <c r="N7" s="227"/>
      <c r="O7" s="152"/>
      <c r="P7" s="152"/>
      <c r="Q7" s="152"/>
      <c r="R7" s="152"/>
      <c r="S7" s="155"/>
    </row>
    <row r="8" spans="1:19" ht="15" customHeight="1">
      <c r="B8" s="120"/>
      <c r="C8" s="121"/>
      <c r="D8" s="121"/>
      <c r="E8" s="122"/>
      <c r="F8" s="122"/>
      <c r="G8" s="153"/>
      <c r="H8" s="153"/>
      <c r="I8" s="153"/>
      <c r="J8" s="153"/>
      <c r="K8" s="153"/>
      <c r="L8" s="112"/>
      <c r="N8" s="227"/>
      <c r="O8" s="152"/>
      <c r="P8" s="152"/>
      <c r="Q8" s="152"/>
      <c r="R8" s="152"/>
      <c r="S8" s="155"/>
    </row>
    <row r="9" spans="1:19" ht="15" customHeight="1">
      <c r="A9" s="155"/>
      <c r="B9" s="123"/>
      <c r="C9" s="124"/>
      <c r="D9" s="124"/>
      <c r="E9" s="126"/>
      <c r="F9" s="126"/>
      <c r="G9" s="153"/>
      <c r="H9" s="153"/>
      <c r="I9" s="153"/>
      <c r="J9" s="153"/>
      <c r="K9" s="153"/>
      <c r="L9" s="112"/>
      <c r="N9" s="227"/>
      <c r="O9" s="152"/>
      <c r="P9" s="152"/>
      <c r="Q9" s="152"/>
      <c r="R9" s="152"/>
      <c r="S9" s="155"/>
    </row>
    <row r="10" spans="1:19" ht="21.75" customHeight="1">
      <c r="B10" s="156" t="s">
        <v>8</v>
      </c>
      <c r="C10" s="157"/>
      <c r="D10" s="157"/>
      <c r="E10" s="157"/>
      <c r="F10" s="157"/>
      <c r="G10" s="157"/>
      <c r="H10" s="157"/>
      <c r="I10" s="545" t="s">
        <v>1714</v>
      </c>
      <c r="J10" s="545"/>
      <c r="K10" s="545"/>
      <c r="L10" s="546"/>
      <c r="N10" s="228"/>
      <c r="O10" s="213"/>
      <c r="P10" s="213"/>
      <c r="Q10" s="213"/>
      <c r="R10" s="213"/>
      <c r="S10" s="214"/>
    </row>
    <row r="11" spans="1:19" ht="37.5" customHeight="1">
      <c r="B11" s="280" t="s">
        <v>9</v>
      </c>
      <c r="C11" s="280" t="s">
        <v>10</v>
      </c>
      <c r="D11" s="280" t="s">
        <v>1161</v>
      </c>
      <c r="E11" s="280" t="s">
        <v>13</v>
      </c>
      <c r="F11" s="280" t="s">
        <v>14</v>
      </c>
      <c r="G11" s="280" t="s">
        <v>1556</v>
      </c>
      <c r="H11" s="280" t="s">
        <v>12</v>
      </c>
      <c r="I11" s="280" t="s">
        <v>17</v>
      </c>
      <c r="J11" s="300" t="s">
        <v>18</v>
      </c>
      <c r="K11" s="300" t="s">
        <v>19</v>
      </c>
      <c r="L11" s="281" t="s">
        <v>20</v>
      </c>
      <c r="N11" s="335" t="s">
        <v>9</v>
      </c>
      <c r="O11" s="335" t="s">
        <v>1520</v>
      </c>
      <c r="P11" s="335" t="s">
        <v>17</v>
      </c>
      <c r="Q11" s="300" t="s">
        <v>18</v>
      </c>
      <c r="R11" s="300" t="s">
        <v>19</v>
      </c>
      <c r="S11" s="281" t="s">
        <v>20</v>
      </c>
    </row>
    <row r="12" spans="1:19" ht="29.25" customHeight="1">
      <c r="B12" s="128" t="s">
        <v>1038</v>
      </c>
      <c r="C12" s="129" t="str">
        <f>VLOOKUP(B12,ИСХОДНИК!A:P,5,FALSE())</f>
        <v>SFV-R 20</v>
      </c>
      <c r="D12" s="132">
        <f>VLOOKUP(B12,ИСХОДНИК!A:P,6,FALSE())</f>
        <v>12</v>
      </c>
      <c r="E12" s="131">
        <f>VLOOKUP(B12,ИСХОДНИК!A:P,7,FALSE())</f>
        <v>20</v>
      </c>
      <c r="F12" s="132" t="str">
        <f>VLOOKUP(B12,ИСХОДНИК!A:P,10,FALSE())</f>
        <v>R717, R744 и фреоны</v>
      </c>
      <c r="G12" s="132" t="str">
        <f>VLOOKUP(B12,ИСХОДНИК!A:P,9,FALSE())</f>
        <v xml:space="preserve"> -50…100</v>
      </c>
      <c r="H12" s="222" t="str">
        <f>VLOOKUP(B12,ИСХОДНИК!A:K,11,FALSE)</f>
        <v>Вход - резьба G 1 1/4"
Выход - резьба G 1 1/2"</v>
      </c>
      <c r="I12" s="131" t="str">
        <f>VLOOKUP(B12,ИСХОДНИК!A:P,15,FALSE())</f>
        <v>U6 PL40R</v>
      </c>
      <c r="J12" s="135">
        <f>VLOOKUP(B12,ИСХОДНИК!A:P,13,FALSE())</f>
        <v>600</v>
      </c>
      <c r="K12" s="135">
        <f>VLOOKUP(B12,ИСХОДНИК!A:P,14,FALSE())</f>
        <v>720</v>
      </c>
      <c r="L12" s="327" t="str">
        <f>IF(VLOOKUP(B12,ИСХОДНИК!$A:$R,18,FALSE())=1,ИСХОДНИК!$T$2,IF(VLOOKUP(B12,ИСХОДНИК!A:R,18,FALSE())=2,ИСХОДНИК!$T$5,IF(VLOOKUP(B12,ИСХОДНИК!A:R,18,FALSE())=3,ИСХОДНИК!$T$6)))</f>
        <v>○</v>
      </c>
      <c r="N12" s="128" t="s">
        <v>1517</v>
      </c>
      <c r="O12" s="222" t="str">
        <f>VLOOKUP(N12,ИСХОДНИК!A:P,2,FALSE())</f>
        <v>Комплект фланцев DN 20 для одиночной установки предохранительного клапана SFV-R 20/25</v>
      </c>
      <c r="P12" s="131" t="str">
        <f>VLOOKUP(B12,ИСХОДНИК!A:P,15,FALSE())</f>
        <v>U6 PL40R</v>
      </c>
      <c r="Q12" s="135">
        <f>VLOOKUP(N12,ИСХОДНИК!A:P,13,FALSE())</f>
        <v>119</v>
      </c>
      <c r="R12" s="135">
        <f>VLOOKUP(N12,ИСХОДНИК!A:P,14,FALSE())</f>
        <v>142.79999999999998</v>
      </c>
      <c r="S12" s="131" t="e">
        <f>IF(VLOOKUP(N12,ИСХОДНИК!$A:$R,18,FALSE())=1,ИСХОДНИК!$T$2,IF(VLOOKUP(B12,ИСХОДНИК!A:R,18,FALSE())=2,ИСХОДНИК!$T$5,IF(VLOOKUP(B12,ИСХОДНИК!A:R,18,FALSE())=3,ИСХОДНИК!$T$6)))</f>
        <v>#N/A</v>
      </c>
    </row>
    <row r="13" spans="1:19" ht="29.25" customHeight="1">
      <c r="B13" s="128" t="s">
        <v>1039</v>
      </c>
      <c r="C13" s="129" t="str">
        <f>VLOOKUP(B13,ИСХОДНИК!A:P,5,FALSE())</f>
        <v>SFV-R 20</v>
      </c>
      <c r="D13" s="132">
        <f>VLOOKUP(B13,ИСХОДНИК!A:P,6,FALSE())</f>
        <v>13</v>
      </c>
      <c r="E13" s="131">
        <f>VLOOKUP(B13,ИСХОДНИК!A:P,7,FALSE())</f>
        <v>20</v>
      </c>
      <c r="F13" s="132" t="str">
        <f>VLOOKUP(B13,ИСХОДНИК!A:P,10,FALSE())</f>
        <v>R717, R744 и фреоны</v>
      </c>
      <c r="G13" s="132" t="str">
        <f>VLOOKUP(B13,ИСХОДНИК!A:P,9,FALSE())</f>
        <v xml:space="preserve"> -50…100</v>
      </c>
      <c r="H13" s="222" t="str">
        <f>VLOOKUP(B13,ИСХОДНИК!A:K,11,FALSE)</f>
        <v>Вход - резьба G 1 1/4"
Выход - резьба G 1 1/2"</v>
      </c>
      <c r="I13" s="131" t="str">
        <f>VLOOKUP(B13,ИСХОДНИК!A:P,15,FALSE())</f>
        <v>U6 PL40R</v>
      </c>
      <c r="J13" s="135">
        <f>VLOOKUP(B13,ИСХОДНИК!A:P,13,FALSE())</f>
        <v>600</v>
      </c>
      <c r="K13" s="135">
        <f>VLOOKUP(B13,ИСХОДНИК!A:P,14,FALSE())</f>
        <v>720</v>
      </c>
      <c r="L13" s="327" t="str">
        <f>IF(VLOOKUP(B13,ИСХОДНИК!$A:$R,18,FALSE())=1,ИСХОДНИК!$T$2,IF(VLOOKUP(B13,ИСХОДНИК!A:R,18,FALSE())=2,ИСХОДНИК!$T$5,IF(VLOOKUP(B13,ИСХОДНИК!A:R,18,FALSE())=3,ИСХОДНИК!$T$6)))</f>
        <v>○</v>
      </c>
      <c r="N13" s="128" t="s">
        <v>1518</v>
      </c>
      <c r="O13" s="222" t="str">
        <f>VLOOKUP(N13,ИСХОДНИК!A:P,2,FALSE())</f>
        <v>Комплект фланцев DN 25 для одиночной установки предохранительного клапана SFV-R 20/25</v>
      </c>
      <c r="P13" s="131" t="str">
        <f>VLOOKUP(B13,ИСХОДНИК!A:P,15,FALSE())</f>
        <v>U6 PL40R</v>
      </c>
      <c r="Q13" s="135">
        <f>VLOOKUP(N13,ИСХОДНИК!A:P,13,FALSE())</f>
        <v>119</v>
      </c>
      <c r="R13" s="135">
        <f>VLOOKUP(N13,ИСХОДНИК!A:P,14,FALSE())</f>
        <v>142.79999999999998</v>
      </c>
      <c r="S13" s="131" t="e">
        <f>IF(VLOOKUP(N13,ИСХОДНИК!$A:$R,18,FALSE())=1,ИСХОДНИК!$T$2,IF(VLOOKUP(B13,ИСХОДНИК!A:R,18,FALSE())=2,ИСХОДНИК!$T$5,IF(VLOOKUP(B13,ИСХОДНИК!A:R,18,FALSE())=3,ИСХОДНИК!$T$6)))</f>
        <v>#N/A</v>
      </c>
    </row>
    <row r="14" spans="1:19" ht="29.25" customHeight="1">
      <c r="B14" s="128" t="s">
        <v>1040</v>
      </c>
      <c r="C14" s="129" t="str">
        <f>VLOOKUP(B14,ИСХОДНИК!A:P,5,FALSE())</f>
        <v>SFV-R 20</v>
      </c>
      <c r="D14" s="132">
        <f>VLOOKUP(B14,ИСХОДНИК!A:P,6,FALSE())</f>
        <v>14</v>
      </c>
      <c r="E14" s="131">
        <f>VLOOKUP(B14,ИСХОДНИК!A:P,7,FALSE())</f>
        <v>20</v>
      </c>
      <c r="F14" s="132" t="str">
        <f>VLOOKUP(B14,ИСХОДНИК!A:P,10,FALSE())</f>
        <v>R717, R744 и фреоны</v>
      </c>
      <c r="G14" s="132" t="str">
        <f>VLOOKUP(B14,ИСХОДНИК!A:P,9,FALSE())</f>
        <v xml:space="preserve"> -50…100</v>
      </c>
      <c r="H14" s="222" t="str">
        <f>VLOOKUP(B14,ИСХОДНИК!A:K,11,FALSE)</f>
        <v>Вход - резьба G 1 1/4"
Выход - резьба G 1 1/2"</v>
      </c>
      <c r="I14" s="131" t="str">
        <f>VLOOKUP(B14,ИСХОДНИК!A:P,15,FALSE())</f>
        <v>U6 PL40R</v>
      </c>
      <c r="J14" s="135">
        <f>VLOOKUP(B14,ИСХОДНИК!A:P,13,FALSE())</f>
        <v>600</v>
      </c>
      <c r="K14" s="135">
        <f>VLOOKUP(B14,ИСХОДНИК!A:P,14,FALSE())</f>
        <v>720</v>
      </c>
      <c r="L14" s="327" t="str">
        <f>IF(VLOOKUP(B14,ИСХОДНИК!$A:$R,18,FALSE())=1,ИСХОДНИК!$T$2,IF(VLOOKUP(B14,ИСХОДНИК!A:R,18,FALSE())=2,ИСХОДНИК!$T$5,IF(VLOOKUP(B14,ИСХОДНИК!A:R,18,FALSE())=3,ИСХОДНИК!$T$6)))</f>
        <v>○</v>
      </c>
      <c r="N14" s="128" t="s">
        <v>1519</v>
      </c>
      <c r="O14" s="222" t="str">
        <f>VLOOKUP(N14,ИСХОДНИК!A:P,2,FALSE())</f>
        <v>Комплект фланцев DN 32 для одиночной установки предохранительного клапана SFV-R 20/25</v>
      </c>
      <c r="P14" s="131" t="str">
        <f>VLOOKUP(B14,ИСХОДНИК!A:P,15,FALSE())</f>
        <v>U6 PL40R</v>
      </c>
      <c r="Q14" s="135">
        <f>VLOOKUP(N14,ИСХОДНИК!A:P,13,FALSE())</f>
        <v>119</v>
      </c>
      <c r="R14" s="135">
        <f>VLOOKUP(N14,ИСХОДНИК!A:P,14,FALSE())</f>
        <v>142.79999999999998</v>
      </c>
      <c r="S14" s="131" t="e">
        <f>IF(VLOOKUP(N14,ИСХОДНИК!$A:$R,18,FALSE())=1,ИСХОДНИК!$T$2,IF(VLOOKUP(B14,ИСХОДНИК!A:R,18,FALSE())=2,ИСХОДНИК!$T$5,IF(VLOOKUP(B14,ИСХОДНИК!A:R,18,FALSE())=3,ИСХОДНИК!$T$6)))</f>
        <v>#N/A</v>
      </c>
    </row>
    <row r="15" spans="1:19" ht="29.25" customHeight="1">
      <c r="B15" s="128" t="s">
        <v>1041</v>
      </c>
      <c r="C15" s="129" t="str">
        <f>VLOOKUP(B15,ИСХОДНИК!A:P,5,FALSE())</f>
        <v>SFV-R 20</v>
      </c>
      <c r="D15" s="132">
        <f>VLOOKUP(B15,ИСХОДНИК!A:P,6,FALSE())</f>
        <v>15</v>
      </c>
      <c r="E15" s="131">
        <f>VLOOKUP(B15,ИСХОДНИК!A:P,7,FALSE())</f>
        <v>20</v>
      </c>
      <c r="F15" s="132" t="str">
        <f>VLOOKUP(B15,ИСХОДНИК!A:P,10,FALSE())</f>
        <v>R717, R744 и фреоны</v>
      </c>
      <c r="G15" s="132" t="str">
        <f>VLOOKUP(B15,ИСХОДНИК!A:P,9,FALSE())</f>
        <v xml:space="preserve"> -50…100</v>
      </c>
      <c r="H15" s="222" t="str">
        <f>VLOOKUP(B15,ИСХОДНИК!A:K,11,FALSE)</f>
        <v>Вход - резьба G 1 1/4"
Выход - резьба G 1 1/2"</v>
      </c>
      <c r="I15" s="131" t="str">
        <f>VLOOKUP(B15,ИСХОДНИК!A:P,15,FALSE())</f>
        <v>U6 PL40R</v>
      </c>
      <c r="J15" s="135">
        <f>VLOOKUP(B15,ИСХОДНИК!A:P,13,FALSE())</f>
        <v>600</v>
      </c>
      <c r="K15" s="135">
        <f>VLOOKUP(B15,ИСХОДНИК!A:P,14,FALSE())</f>
        <v>720</v>
      </c>
      <c r="L15" s="327" t="str">
        <f>IF(VLOOKUP(B15,ИСХОДНИК!$A:$R,18,FALSE())=1,ИСХОДНИК!$T$2,IF(VLOOKUP(B15,ИСХОДНИК!A:R,18,FALSE())=2,ИСХОДНИК!$T$5,IF(VLOOKUP(B15,ИСХОДНИК!A:R,18,FALSE())=3,ИСХОДНИК!$T$6)))</f>
        <v>○</v>
      </c>
    </row>
    <row r="16" spans="1:19" ht="29.25" customHeight="1">
      <c r="B16" s="128" t="s">
        <v>1042</v>
      </c>
      <c r="C16" s="129" t="str">
        <f>VLOOKUP(B16,ИСХОДНИК!A:P,5,FALSE())</f>
        <v>SFV-R 20</v>
      </c>
      <c r="D16" s="132">
        <f>VLOOKUP(B16,ИСХОДНИК!A:P,6,FALSE())</f>
        <v>16</v>
      </c>
      <c r="E16" s="131">
        <f>VLOOKUP(B16,ИСХОДНИК!A:P,7,FALSE())</f>
        <v>20</v>
      </c>
      <c r="F16" s="132" t="str">
        <f>VLOOKUP(B16,ИСХОДНИК!A:P,10,FALSE())</f>
        <v>R717, R744 и фреоны</v>
      </c>
      <c r="G16" s="132" t="str">
        <f>VLOOKUP(B16,ИСХОДНИК!A:P,9,FALSE())</f>
        <v xml:space="preserve"> -50…100</v>
      </c>
      <c r="H16" s="222" t="str">
        <f>VLOOKUP(B16,ИСХОДНИК!A:K,11,FALSE)</f>
        <v>Вход - резьба G 1 1/4"
Выход - резьба G 1 1/2"</v>
      </c>
      <c r="I16" s="131" t="str">
        <f>VLOOKUP(B16,ИСХОДНИК!A:P,15,FALSE())</f>
        <v>U6 PL40R</v>
      </c>
      <c r="J16" s="135">
        <f>VLOOKUP(B16,ИСХОДНИК!A:P,13,FALSE())</f>
        <v>600</v>
      </c>
      <c r="K16" s="135">
        <f>VLOOKUP(B16,ИСХОДНИК!A:P,14,FALSE())</f>
        <v>720</v>
      </c>
      <c r="L16" s="327" t="str">
        <f>IF(VLOOKUP(B16,ИСХОДНИК!$A:$R,18,FALSE())=1,ИСХОДНИК!$T$2,IF(VLOOKUP(B16,ИСХОДНИК!A:R,18,FALSE())=2,ИСХОДНИК!$T$5,IF(VLOOKUP(B16,ИСХОДНИК!A:R,18,FALSE())=3,ИСХОДНИК!$T$6)))</f>
        <v>○</v>
      </c>
    </row>
    <row r="17" spans="2:13" ht="29.25" customHeight="1">
      <c r="B17" s="128" t="s">
        <v>1043</v>
      </c>
      <c r="C17" s="129" t="str">
        <f>VLOOKUP(B17,ИСХОДНИК!A:P,5,FALSE())</f>
        <v>SFV-R 20</v>
      </c>
      <c r="D17" s="132">
        <f>VLOOKUP(B17,ИСХОДНИК!A:P,6,FALSE())</f>
        <v>17</v>
      </c>
      <c r="E17" s="131">
        <f>VLOOKUP(B17,ИСХОДНИК!A:P,7,FALSE())</f>
        <v>20</v>
      </c>
      <c r="F17" s="132" t="str">
        <f>VLOOKUP(B17,ИСХОДНИК!A:P,10,FALSE())</f>
        <v>R717, R744 и фреоны</v>
      </c>
      <c r="G17" s="132" t="str">
        <f>VLOOKUP(B17,ИСХОДНИК!A:P,9,FALSE())</f>
        <v xml:space="preserve"> -50…100</v>
      </c>
      <c r="H17" s="222" t="str">
        <f>VLOOKUP(B17,ИСХОДНИК!A:K,11,FALSE)</f>
        <v>Вход - резьба G 1 1/4"
Выход - резьба G 1 1/2"</v>
      </c>
      <c r="I17" s="131" t="str">
        <f>VLOOKUP(B17,ИСХОДНИК!A:P,15,FALSE())</f>
        <v>U6 PL40R</v>
      </c>
      <c r="J17" s="135">
        <f>VLOOKUP(B17,ИСХОДНИК!A:P,13,FALSE())</f>
        <v>600</v>
      </c>
      <c r="K17" s="135">
        <f>VLOOKUP(B17,ИСХОДНИК!A:P,14,FALSE())</f>
        <v>720</v>
      </c>
      <c r="L17" s="327" t="str">
        <f>IF(VLOOKUP(B17,ИСХОДНИК!$A:$R,18,FALSE())=1,ИСХОДНИК!$T$2,IF(VLOOKUP(B17,ИСХОДНИК!A:R,18,FALSE())=2,ИСХОДНИК!$T$5,IF(VLOOKUP(B17,ИСХОДНИК!A:R,18,FALSE())=3,ИСХОДНИК!$T$6)))</f>
        <v>○</v>
      </c>
    </row>
    <row r="18" spans="2:13" ht="29.25" customHeight="1">
      <c r="B18" s="128" t="s">
        <v>1044</v>
      </c>
      <c r="C18" s="129" t="str">
        <f>VLOOKUP(B18,ИСХОДНИК!A:P,5,FALSE())</f>
        <v>SFV-R 20</v>
      </c>
      <c r="D18" s="132">
        <f>VLOOKUP(B18,ИСХОДНИК!A:P,6,FALSE())</f>
        <v>18</v>
      </c>
      <c r="E18" s="131">
        <f>VLOOKUP(B18,ИСХОДНИК!A:P,7,FALSE())</f>
        <v>20</v>
      </c>
      <c r="F18" s="132" t="str">
        <f>VLOOKUP(B18,ИСХОДНИК!A:P,10,FALSE())</f>
        <v>R717, R744 и фреоны</v>
      </c>
      <c r="G18" s="132" t="str">
        <f>VLOOKUP(B18,ИСХОДНИК!A:P,9,FALSE())</f>
        <v xml:space="preserve"> -50…100</v>
      </c>
      <c r="H18" s="222" t="str">
        <f>VLOOKUP(B18,ИСХОДНИК!A:K,11,FALSE)</f>
        <v>Вход - резьба G 1 1/4"
Выход - резьба G 1 1/2"</v>
      </c>
      <c r="I18" s="131" t="str">
        <f>VLOOKUP(B18,ИСХОДНИК!A:P,15,FALSE())</f>
        <v>U6 PL40R</v>
      </c>
      <c r="J18" s="135">
        <f>VLOOKUP(B18,ИСХОДНИК!A:P,13,FALSE())</f>
        <v>600</v>
      </c>
      <c r="K18" s="135">
        <f>VLOOKUP(B18,ИСХОДНИК!A:P,14,FALSE())</f>
        <v>720</v>
      </c>
      <c r="L18" s="327" t="str">
        <f>IF(VLOOKUP(B18,ИСХОДНИК!$A:$R,18,FALSE())=1,ИСХОДНИК!$T$2,IF(VLOOKUP(B18,ИСХОДНИК!A:R,18,FALSE())=2,ИСХОДНИК!$T$5,IF(VLOOKUP(B18,ИСХОДНИК!A:R,18,FALSE())=3,ИСХОДНИК!$T$6)))</f>
        <v>○</v>
      </c>
    </row>
    <row r="19" spans="2:13" ht="29.25" customHeight="1">
      <c r="B19" s="128" t="s">
        <v>1045</v>
      </c>
      <c r="C19" s="129" t="str">
        <f>VLOOKUP(B19,ИСХОДНИК!A:P,5,FALSE())</f>
        <v>SFV-R 20</v>
      </c>
      <c r="D19" s="132">
        <f>VLOOKUP(B19,ИСХОДНИК!A:P,6,FALSE())</f>
        <v>19</v>
      </c>
      <c r="E19" s="131">
        <f>VLOOKUP(B19,ИСХОДНИК!A:P,7,FALSE())</f>
        <v>20</v>
      </c>
      <c r="F19" s="132" t="str">
        <f>VLOOKUP(B19,ИСХОДНИК!A:P,10,FALSE())</f>
        <v>R717, R744 и фреоны</v>
      </c>
      <c r="G19" s="132" t="str">
        <f>VLOOKUP(B19,ИСХОДНИК!A:P,9,FALSE())</f>
        <v xml:space="preserve"> -50…100</v>
      </c>
      <c r="H19" s="222" t="str">
        <f>VLOOKUP(B19,ИСХОДНИК!A:K,11,FALSE)</f>
        <v>Вход - резьба G 1 1/4"
Выход - резьба G 1 1/2"</v>
      </c>
      <c r="I19" s="131" t="str">
        <f>VLOOKUP(B19,ИСХОДНИК!A:P,15,FALSE())</f>
        <v>U6 PL40R</v>
      </c>
      <c r="J19" s="135">
        <f>VLOOKUP(B19,ИСХОДНИК!A:P,13,FALSE())</f>
        <v>600</v>
      </c>
      <c r="K19" s="135">
        <f>VLOOKUP(B19,ИСХОДНИК!A:P,14,FALSE())</f>
        <v>720</v>
      </c>
      <c r="L19" s="327" t="str">
        <f>IF(VLOOKUP(B19,ИСХОДНИК!$A:$R,18,FALSE())=1,ИСХОДНИК!$T$2,IF(VLOOKUP(B19,ИСХОДНИК!A:R,18,FALSE())=2,ИСХОДНИК!$T$5,IF(VLOOKUP(B19,ИСХОДНИК!A:R,18,FALSE())=3,ИСХОДНИК!$T$6)))</f>
        <v>○</v>
      </c>
    </row>
    <row r="20" spans="2:13" ht="29.25" customHeight="1">
      <c r="B20" s="128" t="s">
        <v>1046</v>
      </c>
      <c r="C20" s="129" t="str">
        <f>VLOOKUP(B20,ИСХОДНИК!A:P,5,FALSE())</f>
        <v>SFV-R 20</v>
      </c>
      <c r="D20" s="132">
        <f>VLOOKUP(B20,ИСХОДНИК!A:P,6,FALSE())</f>
        <v>20</v>
      </c>
      <c r="E20" s="131">
        <f>VLOOKUP(B20,ИСХОДНИК!A:P,7,FALSE())</f>
        <v>20</v>
      </c>
      <c r="F20" s="132" t="str">
        <f>VLOOKUP(B20,ИСХОДНИК!A:P,10,FALSE())</f>
        <v>R717, R744 и фреоны</v>
      </c>
      <c r="G20" s="132" t="str">
        <f>VLOOKUP(B20,ИСХОДНИК!A:P,9,FALSE())</f>
        <v xml:space="preserve"> -50…100</v>
      </c>
      <c r="H20" s="222" t="str">
        <f>VLOOKUP(B20,ИСХОДНИК!A:K,11,FALSE)</f>
        <v>Вход - резьба G 1 1/4"
Выход - резьба G 1 1/2"</v>
      </c>
      <c r="I20" s="131" t="str">
        <f>VLOOKUP(B20,ИСХОДНИК!A:P,15,FALSE())</f>
        <v>U6 PL40R</v>
      </c>
      <c r="J20" s="135">
        <f>VLOOKUP(B20,ИСХОДНИК!A:P,13,FALSE())</f>
        <v>600</v>
      </c>
      <c r="K20" s="135">
        <f>VLOOKUP(B20,ИСХОДНИК!A:P,14,FALSE())</f>
        <v>720</v>
      </c>
      <c r="L20" s="327" t="str">
        <f>IF(VLOOKUP(B20,ИСХОДНИК!$A:$R,18,FALSE())=1,ИСХОДНИК!$T$2,IF(VLOOKUP(B20,ИСХОДНИК!A:R,18,FALSE())=2,ИСХОДНИК!$T$5,IF(VLOOKUP(B20,ИСХОДНИК!A:R,18,FALSE())=3,ИСХОДНИК!$T$6)))</f>
        <v>○</v>
      </c>
    </row>
    <row r="21" spans="2:13" ht="29.25" customHeight="1">
      <c r="B21" s="128" t="s">
        <v>1047</v>
      </c>
      <c r="C21" s="129" t="str">
        <f>VLOOKUP(B21,ИСХОДНИК!A:P,5,FALSE())</f>
        <v>SFV-R 20</v>
      </c>
      <c r="D21" s="132">
        <f>VLOOKUP(B21,ИСХОДНИК!A:P,6,FALSE())</f>
        <v>21</v>
      </c>
      <c r="E21" s="131">
        <f>VLOOKUP(B21,ИСХОДНИК!A:P,7,FALSE())</f>
        <v>20</v>
      </c>
      <c r="F21" s="132" t="str">
        <f>VLOOKUP(B21,ИСХОДНИК!A:P,10,FALSE())</f>
        <v>R717, R744 и фреоны</v>
      </c>
      <c r="G21" s="132" t="str">
        <f>VLOOKUP(B21,ИСХОДНИК!A:P,9,FALSE())</f>
        <v xml:space="preserve"> -50…100</v>
      </c>
      <c r="H21" s="222" t="str">
        <f>VLOOKUP(B21,ИСХОДНИК!A:K,11,FALSE)</f>
        <v>Вход - резьба G 1 1/4"
Выход - резьба G 1 1/2"</v>
      </c>
      <c r="I21" s="131" t="str">
        <f>VLOOKUP(B21,ИСХОДНИК!A:P,15,FALSE())</f>
        <v>U6 PL40R</v>
      </c>
      <c r="J21" s="135">
        <f>VLOOKUP(B21,ИСХОДНИК!A:P,13,FALSE())</f>
        <v>600</v>
      </c>
      <c r="K21" s="135">
        <f>VLOOKUP(B21,ИСХОДНИК!A:P,14,FALSE())</f>
        <v>720</v>
      </c>
      <c r="L21" s="327" t="str">
        <f>IF(VLOOKUP(B21,ИСХОДНИК!$A:$R,18,FALSE())=1,ИСХОДНИК!$T$2,IF(VLOOKUP(B21,ИСХОДНИК!A:R,18,FALSE())=2,ИСХОДНИК!$T$5,IF(VLOOKUP(B21,ИСХОДНИК!A:R,18,FALSE())=3,ИСХОДНИК!$T$6)))</f>
        <v>○</v>
      </c>
    </row>
    <row r="22" spans="2:13" ht="29.25" customHeight="1">
      <c r="B22" s="128" t="s">
        <v>1048</v>
      </c>
      <c r="C22" s="129" t="str">
        <f>VLOOKUP(B22,ИСХОДНИК!A:P,5,FALSE())</f>
        <v>SFV-R 20</v>
      </c>
      <c r="D22" s="132">
        <f>VLOOKUP(B22,ИСХОДНИК!A:P,6,FALSE())</f>
        <v>22</v>
      </c>
      <c r="E22" s="131">
        <f>VLOOKUP(B22,ИСХОДНИК!A:P,7,FALSE())</f>
        <v>20</v>
      </c>
      <c r="F22" s="132" t="str">
        <f>VLOOKUP(B22,ИСХОДНИК!A:P,10,FALSE())</f>
        <v>R717, R744 и фреоны</v>
      </c>
      <c r="G22" s="132" t="str">
        <f>VLOOKUP(B22,ИСХОДНИК!A:P,9,FALSE())</f>
        <v xml:space="preserve"> -50…100</v>
      </c>
      <c r="H22" s="222" t="str">
        <f>VLOOKUP(B22,ИСХОДНИК!A:K,11,FALSE)</f>
        <v>Вход - резьба G 1 1/4"
Выход - резьба G 1 1/2"</v>
      </c>
      <c r="I22" s="131" t="str">
        <f>VLOOKUP(B22,ИСХОДНИК!A:P,15,FALSE())</f>
        <v>U6 PL40R</v>
      </c>
      <c r="J22" s="135">
        <f>VLOOKUP(B22,ИСХОДНИК!A:P,13,FALSE())</f>
        <v>600</v>
      </c>
      <c r="K22" s="135">
        <f>VLOOKUP(B22,ИСХОДНИК!A:P,14,FALSE())</f>
        <v>720</v>
      </c>
      <c r="L22" s="327" t="str">
        <f>IF(VLOOKUP(B22,ИСХОДНИК!$A:$R,18,FALSE())=1,ИСХОДНИК!$T$2,IF(VLOOKUP(B22,ИСХОДНИК!A:R,18,FALSE())=2,ИСХОДНИК!$T$5,IF(VLOOKUP(B22,ИСХОДНИК!A:R,18,FALSE())=3,ИСХОДНИК!$T$6)))</f>
        <v>○</v>
      </c>
    </row>
    <row r="23" spans="2:13" ht="29.25" customHeight="1">
      <c r="B23" s="128" t="s">
        <v>1049</v>
      </c>
      <c r="C23" s="129" t="str">
        <f>VLOOKUP(B23,ИСХОДНИК!A:P,5,FALSE())</f>
        <v>SFV-R 20</v>
      </c>
      <c r="D23" s="132">
        <f>VLOOKUP(B23,ИСХОДНИК!A:P,6,FALSE())</f>
        <v>23</v>
      </c>
      <c r="E23" s="131">
        <f>VLOOKUP(B23,ИСХОДНИК!A:P,7,FALSE())</f>
        <v>20</v>
      </c>
      <c r="F23" s="132" t="str">
        <f>VLOOKUP(B23,ИСХОДНИК!A:P,10,FALSE())</f>
        <v>R717, R744 и фреоны</v>
      </c>
      <c r="G23" s="132" t="str">
        <f>VLOOKUP(B23,ИСХОДНИК!A:P,9,FALSE())</f>
        <v xml:space="preserve"> -50…100</v>
      </c>
      <c r="H23" s="222" t="str">
        <f>VLOOKUP(B23,ИСХОДНИК!A:K,11,FALSE)</f>
        <v>Вход - резьба G 1 1/4"
Выход - резьба G 1 1/2"</v>
      </c>
      <c r="I23" s="131" t="str">
        <f>VLOOKUP(B23,ИСХОДНИК!A:P,15,FALSE())</f>
        <v>U6 PL40R</v>
      </c>
      <c r="J23" s="135">
        <f>VLOOKUP(B23,ИСХОДНИК!A:P,13,FALSE())</f>
        <v>600</v>
      </c>
      <c r="K23" s="135">
        <f>VLOOKUP(B23,ИСХОДНИК!A:P,14,FALSE())</f>
        <v>720</v>
      </c>
      <c r="L23" s="327" t="str">
        <f>IF(VLOOKUP(B23,ИСХОДНИК!$A:$R,18,FALSE())=1,ИСХОДНИК!$T$2,IF(VLOOKUP(B23,ИСХОДНИК!A:R,18,FALSE())=2,ИСХОДНИК!$T$5,IF(VLOOKUP(B23,ИСХОДНИК!A:R,18,FALSE())=3,ИСХОДНИК!$T$6)))</f>
        <v>○</v>
      </c>
    </row>
    <row r="24" spans="2:13" ht="29.25" customHeight="1">
      <c r="B24" s="128" t="s">
        <v>1050</v>
      </c>
      <c r="C24" s="129" t="str">
        <f>VLOOKUP(B24,ИСХОДНИК!A:P,5,FALSE())</f>
        <v>SFV-R 20</v>
      </c>
      <c r="D24" s="132">
        <f>VLOOKUP(B24,ИСХОДНИК!A:P,6,FALSE())</f>
        <v>24</v>
      </c>
      <c r="E24" s="131">
        <f>VLOOKUP(B24,ИСХОДНИК!A:P,7,FALSE())</f>
        <v>20</v>
      </c>
      <c r="F24" s="132" t="str">
        <f>VLOOKUP(B24,ИСХОДНИК!A:P,10,FALSE())</f>
        <v>R717, R744 и фреоны</v>
      </c>
      <c r="G24" s="132" t="str">
        <f>VLOOKUP(B24,ИСХОДНИК!A:P,9,FALSE())</f>
        <v xml:space="preserve"> -50…100</v>
      </c>
      <c r="H24" s="222" t="str">
        <f>VLOOKUP(B24,ИСХОДНИК!A:K,11,FALSE)</f>
        <v>Вход - резьба G 1 1/4"
Выход - резьба G 1 1/2"</v>
      </c>
      <c r="I24" s="131" t="str">
        <f>VLOOKUP(B24,ИСХОДНИК!A:P,15,FALSE())</f>
        <v>U6 PL40R</v>
      </c>
      <c r="J24" s="135">
        <f>VLOOKUP(B24,ИСХОДНИК!A:P,13,FALSE())</f>
        <v>600</v>
      </c>
      <c r="K24" s="135">
        <f>VLOOKUP(B24,ИСХОДНИК!A:P,14,FALSE())</f>
        <v>720</v>
      </c>
      <c r="L24" s="327" t="str">
        <f>IF(VLOOKUP(B24,ИСХОДНИК!$A:$R,18,FALSE())=1,ИСХОДНИК!$T$2,IF(VLOOKUP(B24,ИСХОДНИК!A:R,18,FALSE())=2,ИСХОДНИК!$T$5,IF(VLOOKUP(B24,ИСХОДНИК!A:R,18,FALSE())=3,ИСХОДНИК!$T$6)))</f>
        <v>○</v>
      </c>
      <c r="M24" s="172"/>
    </row>
    <row r="25" spans="2:13" ht="29.25" customHeight="1">
      <c r="B25" s="128" t="s">
        <v>1051</v>
      </c>
      <c r="C25" s="129" t="str">
        <f>VLOOKUP(B25,ИСХОДНИК!A:P,5,FALSE())</f>
        <v>SFV-R 20</v>
      </c>
      <c r="D25" s="132">
        <f>VLOOKUP(B25,ИСХОДНИК!A:P,6,FALSE())</f>
        <v>25</v>
      </c>
      <c r="E25" s="131">
        <f>VLOOKUP(B25,ИСХОДНИК!A:P,7,FALSE())</f>
        <v>20</v>
      </c>
      <c r="F25" s="132" t="str">
        <f>VLOOKUP(B25,ИСХОДНИК!A:P,10,FALSE())</f>
        <v>R717, R744 и фреоны</v>
      </c>
      <c r="G25" s="132" t="str">
        <f>VLOOKUP(B25,ИСХОДНИК!A:P,9,FALSE())</f>
        <v xml:space="preserve"> -50…100</v>
      </c>
      <c r="H25" s="222" t="str">
        <f>VLOOKUP(B25,ИСХОДНИК!A:K,11,FALSE)</f>
        <v>Вход - резьба G 1 1/4"
Выход - резьба G 1 1/2"</v>
      </c>
      <c r="I25" s="131" t="str">
        <f>VLOOKUP(B25,ИСХОДНИК!A:P,15,FALSE())</f>
        <v>U6 PL40R</v>
      </c>
      <c r="J25" s="135">
        <f>VLOOKUP(B25,ИСХОДНИК!A:P,13,FALSE())</f>
        <v>600</v>
      </c>
      <c r="K25" s="135">
        <f>VLOOKUP(B25,ИСХОДНИК!A:P,14,FALSE())</f>
        <v>720</v>
      </c>
      <c r="L25" s="327" t="str">
        <f>IF(VLOOKUP(B25,ИСХОДНИК!$A:$R,18,FALSE())=1,ИСХОДНИК!$T$2,IF(VLOOKUP(B25,ИСХОДНИК!A:R,18,FALSE())=2,ИСХОДНИК!$T$5,IF(VLOOKUP(B25,ИСХОДНИК!A:R,18,FALSE())=3,ИСХОДНИК!$T$6)))</f>
        <v>○</v>
      </c>
    </row>
    <row r="26" spans="2:13" ht="29.25" customHeight="1">
      <c r="B26" s="128" t="s">
        <v>1052</v>
      </c>
      <c r="C26" s="129" t="str">
        <f>VLOOKUP(B26,ИСХОДНИК!A:P,5,FALSE())</f>
        <v>SFV-R 20</v>
      </c>
      <c r="D26" s="132">
        <f>VLOOKUP(B26,ИСХОДНИК!A:P,6,FALSE())</f>
        <v>26</v>
      </c>
      <c r="E26" s="131">
        <f>VLOOKUP(B26,ИСХОДНИК!A:P,7,FALSE())</f>
        <v>20</v>
      </c>
      <c r="F26" s="132" t="str">
        <f>VLOOKUP(B26,ИСХОДНИК!A:P,10,FALSE())</f>
        <v>R717, R744 и фреоны</v>
      </c>
      <c r="G26" s="132" t="str">
        <f>VLOOKUP(B26,ИСХОДНИК!A:P,9,FALSE())</f>
        <v xml:space="preserve"> -50…100</v>
      </c>
      <c r="H26" s="222" t="str">
        <f>VLOOKUP(B26,ИСХОДНИК!A:K,11,FALSE)</f>
        <v>Вход - резьба G 1 1/4"
Выход - резьба G 1 1/2"</v>
      </c>
      <c r="I26" s="131" t="str">
        <f>VLOOKUP(B26,ИСХОДНИК!A:P,15,FALSE())</f>
        <v>U6 PL40R</v>
      </c>
      <c r="J26" s="135">
        <f>VLOOKUP(B26,ИСХОДНИК!A:P,13,FALSE())</f>
        <v>600</v>
      </c>
      <c r="K26" s="135">
        <f>VLOOKUP(B26,ИСХОДНИК!A:P,14,FALSE())</f>
        <v>720</v>
      </c>
      <c r="L26" s="327" t="str">
        <f>IF(VLOOKUP(B26,ИСХОДНИК!A:R,18,FALSE())=1,ИСХОДНИК!$T$2,IF(VLOOKUP(B26,ИСХОДНИК!A:R,18,FALSE())=2,ИСХОДНИК!$T$5,IF(VLOOKUP(B26,ИСХОДНИК!A:R,18,FALSE())=3,ИСХОДНИК!$T$6)))</f>
        <v>○</v>
      </c>
    </row>
    <row r="27" spans="2:13" ht="29.25" customHeight="1">
      <c r="B27" s="128" t="s">
        <v>1053</v>
      </c>
      <c r="C27" s="159" t="str">
        <f>VLOOKUP(B27,ИСХОДНИК!A:P,5,FALSE())</f>
        <v>SFV-R 20</v>
      </c>
      <c r="D27" s="132">
        <f>VLOOKUP(B27,ИСХОДНИК!A:P,6,FALSE())</f>
        <v>27</v>
      </c>
      <c r="E27" s="161">
        <f>VLOOKUP(B27,ИСХОДНИК!A:P,7,FALSE())</f>
        <v>20</v>
      </c>
      <c r="F27" s="132" t="str">
        <f>VLOOKUP(B27,ИСХОДНИК!A:P,10,FALSE())</f>
        <v>R717, R744 и фреоны</v>
      </c>
      <c r="G27" s="132" t="str">
        <f>VLOOKUP(B27,ИСХОДНИК!A:P,9,FALSE())</f>
        <v xml:space="preserve"> -50…100</v>
      </c>
      <c r="H27" s="222" t="str">
        <f>VLOOKUP(B27,ИСХОДНИК!A:K,11,FALSE)</f>
        <v>Вход - резьба G 1 1/4"
Выход - резьба G 1 1/2"</v>
      </c>
      <c r="I27" s="131" t="str">
        <f>VLOOKUP(B27,ИСХОДНИК!A:P,15,FALSE())</f>
        <v>U6 PL40R</v>
      </c>
      <c r="J27" s="135">
        <f>VLOOKUP(B27,ИСХОДНИК!A:P,13,FALSE())</f>
        <v>600</v>
      </c>
      <c r="K27" s="135">
        <f>VLOOKUP(B27,ИСХОДНИК!A:P,14,FALSE())</f>
        <v>720</v>
      </c>
      <c r="L27" s="328" t="str">
        <f>IF(VLOOKUP(B27,ИСХОДНИК!A:R,18,FALSE())=1,ИСХОДНИК!$T$2,IF(VLOOKUP(B27,ИСХОДНИК!A:R,18,FALSE())=2,ИСХОДНИК!$T$5,IF(VLOOKUP(B27,ИСХОДНИК!A:R,18,FALSE())=3,ИСХОДНИК!$T$6)))</f>
        <v>○</v>
      </c>
    </row>
    <row r="28" spans="2:13" ht="29.25" customHeight="1">
      <c r="B28" s="128" t="s">
        <v>1054</v>
      </c>
      <c r="C28" s="159" t="str">
        <f>VLOOKUP(B28,ИСХОДНИК!A:P,5,FALSE())</f>
        <v>SFV-R 20</v>
      </c>
      <c r="D28" s="132">
        <f>VLOOKUP(B28,ИСХОДНИК!A:P,6,FALSE())</f>
        <v>28</v>
      </c>
      <c r="E28" s="161">
        <f>VLOOKUP(B28,ИСХОДНИК!A:P,7,FALSE())</f>
        <v>20</v>
      </c>
      <c r="F28" s="132" t="str">
        <f>VLOOKUP(B28,ИСХОДНИК!A:P,10,FALSE())</f>
        <v>R717, R744 и фреоны</v>
      </c>
      <c r="G28" s="132" t="str">
        <f>VLOOKUP(B28,ИСХОДНИК!A:P,9,FALSE())</f>
        <v xml:space="preserve"> -50…100</v>
      </c>
      <c r="H28" s="222" t="str">
        <f>VLOOKUP(B28,ИСХОДНИК!A:K,11,FALSE)</f>
        <v>Вход - резьба G 1 1/4"
Выход - резьба G 1 1/2"</v>
      </c>
      <c r="I28" s="131" t="str">
        <f>VLOOKUP(B28,ИСХОДНИК!A:P,15,FALSE())</f>
        <v>U6 PL40R</v>
      </c>
      <c r="J28" s="135">
        <f>VLOOKUP(B28,ИСХОДНИК!A:P,13,FALSE())</f>
        <v>600</v>
      </c>
      <c r="K28" s="135">
        <f>VLOOKUP(B28,ИСХОДНИК!A:P,14,FALSE())</f>
        <v>720</v>
      </c>
      <c r="L28" s="328" t="str">
        <f>IF(VLOOKUP(B28,ИСХОДНИК!A:R,18,FALSE())=1,ИСХОДНИК!$T$2,IF(VLOOKUP(B28,ИСХОДНИК!A:R,18,FALSE())=2,ИСХОДНИК!$T$5,IF(VLOOKUP(B28,ИСХОДНИК!A:R,18,FALSE())=3,ИСХОДНИК!$T$6)))</f>
        <v>○</v>
      </c>
    </row>
    <row r="29" spans="2:13" ht="29.25" customHeight="1">
      <c r="B29" s="128" t="s">
        <v>1055</v>
      </c>
      <c r="C29" s="159" t="str">
        <f>VLOOKUP(B29,ИСХОДНИК!A:P,5,FALSE())</f>
        <v>SFV-R 20</v>
      </c>
      <c r="D29" s="132">
        <f>VLOOKUP(B29,ИСХОДНИК!A:P,6,FALSE())</f>
        <v>29</v>
      </c>
      <c r="E29" s="161">
        <f>VLOOKUP(B29,ИСХОДНИК!A:P,7,FALSE())</f>
        <v>20</v>
      </c>
      <c r="F29" s="132" t="str">
        <f>VLOOKUP(B29,ИСХОДНИК!A:P,10,FALSE())</f>
        <v>R717, R744 и фреоны</v>
      </c>
      <c r="G29" s="132" t="str">
        <f>VLOOKUP(B29,ИСХОДНИК!A:P,9,FALSE())</f>
        <v xml:space="preserve"> -50…100</v>
      </c>
      <c r="H29" s="222" t="str">
        <f>VLOOKUP(B29,ИСХОДНИК!A:K,11,FALSE)</f>
        <v>Вход - резьба G 1 1/4"
Выход - резьба G 1 1/2"</v>
      </c>
      <c r="I29" s="131" t="str">
        <f>VLOOKUP(B29,ИСХОДНИК!A:P,15,FALSE())</f>
        <v>U6 PL40R</v>
      </c>
      <c r="J29" s="135">
        <f>VLOOKUP(B29,ИСХОДНИК!A:P,13,FALSE())</f>
        <v>600</v>
      </c>
      <c r="K29" s="135">
        <f>VLOOKUP(B29,ИСХОДНИК!A:P,14,FALSE())</f>
        <v>720</v>
      </c>
      <c r="L29" s="328" t="str">
        <f>IF(VLOOKUP(B29,ИСХОДНИК!A:R,18,FALSE())=1,ИСХОДНИК!$T$2,IF(VLOOKUP(B29,ИСХОДНИК!A:R,18,FALSE())=2,ИСХОДНИК!$T$5,IF(VLOOKUP(B29,ИСХОДНИК!A:R,18,FALSE())=3,ИСХОДНИК!$T$6)))</f>
        <v>○</v>
      </c>
    </row>
    <row r="30" spans="2:13" ht="29.25" customHeight="1">
      <c r="B30" s="128" t="s">
        <v>1056</v>
      </c>
      <c r="C30" s="159" t="str">
        <f>VLOOKUP(B30,ИСХОДНИК!A:P,5,FALSE())</f>
        <v>SFV-R 20</v>
      </c>
      <c r="D30" s="132">
        <f>VLOOKUP(B30,ИСХОДНИК!A:P,6,FALSE())</f>
        <v>30</v>
      </c>
      <c r="E30" s="161">
        <f>VLOOKUP(B30,ИСХОДНИК!A:P,7,FALSE())</f>
        <v>20</v>
      </c>
      <c r="F30" s="132" t="str">
        <f>VLOOKUP(B30,ИСХОДНИК!A:P,10,FALSE())</f>
        <v>R717, R744 и фреоны</v>
      </c>
      <c r="G30" s="132" t="str">
        <f>VLOOKUP(B30,ИСХОДНИК!A:P,9,FALSE())</f>
        <v xml:space="preserve"> -50…100</v>
      </c>
      <c r="H30" s="222" t="str">
        <f>VLOOKUP(B30,ИСХОДНИК!A:K,11,FALSE)</f>
        <v>Вход - резьба G 1 1/4"
Выход - резьба G 1 1/2"</v>
      </c>
      <c r="I30" s="131" t="str">
        <f>VLOOKUP(B30,ИСХОДНИК!A:P,15,FALSE())</f>
        <v>U6 PL40R</v>
      </c>
      <c r="J30" s="135">
        <f>VLOOKUP(B30,ИСХОДНИК!A:P,13,FALSE())</f>
        <v>600</v>
      </c>
      <c r="K30" s="135">
        <f>VLOOKUP(B30,ИСХОДНИК!A:P,14,FALSE())</f>
        <v>720</v>
      </c>
      <c r="L30" s="328" t="str">
        <f>IF(VLOOKUP(B30,ИСХОДНИК!A:R,18,FALSE())=1,ИСХОДНИК!$T$2,IF(VLOOKUP(B30,ИСХОДНИК!A:R,18,FALSE())=2,ИСХОДНИК!$T$5,IF(VLOOKUP(B30,ИСХОДНИК!A:R,18,FALSE())=3,ИСХОДНИК!$T$6)))</f>
        <v>○</v>
      </c>
    </row>
    <row r="31" spans="2:13" ht="29.25" customHeight="1">
      <c r="B31" s="128" t="s">
        <v>1094</v>
      </c>
      <c r="C31" s="159" t="str">
        <f>VLOOKUP(B31,ИСХОДНИК!A:P,5,FALSE())</f>
        <v>SFV-R 20</v>
      </c>
      <c r="D31" s="132">
        <f>VLOOKUP(B31,ИСХОДНИК!A:P,6,FALSE())</f>
        <v>31</v>
      </c>
      <c r="E31" s="161">
        <f>VLOOKUP(B31,ИСХОДНИК!A:P,7,FALSE())</f>
        <v>20</v>
      </c>
      <c r="F31" s="132" t="str">
        <f>VLOOKUP(B31,ИСХОДНИК!A:P,10,FALSE())</f>
        <v>R717, R744 и фреоны</v>
      </c>
      <c r="G31" s="132" t="str">
        <f>VLOOKUP(B31,ИСХОДНИК!A:P,9,FALSE())</f>
        <v xml:space="preserve"> -50…100</v>
      </c>
      <c r="H31" s="222" t="str">
        <f>VLOOKUP(B31,ИСХОДНИК!A:K,11,FALSE)</f>
        <v>Вход - резьба G 1 1/4"
Выход - резьба G 1 1/2"</v>
      </c>
      <c r="I31" s="131" t="str">
        <f>VLOOKUP(B31,ИСХОДНИК!A:P,15,FALSE())</f>
        <v>U6 PL40R</v>
      </c>
      <c r="J31" s="135">
        <f>VLOOKUP(B31,ИСХОДНИК!A:P,13,FALSE())</f>
        <v>600</v>
      </c>
      <c r="K31" s="135">
        <f>VLOOKUP(B31,ИСХОДНИК!A:P,14,FALSE())</f>
        <v>720</v>
      </c>
      <c r="L31" s="328" t="str">
        <f>IF(VLOOKUP(B31,ИСХОДНИК!A:R,18,FALSE())=1,ИСХОДНИК!$T$2,IF(VLOOKUP(B31,ИСХОДНИК!A:R,18,FALSE())=2,ИСХОДНИК!$T$5,IF(VLOOKUP(B31,ИСХОДНИК!A:R,18,FALSE())=3,ИСХОДНИК!$T$6)))</f>
        <v>○</v>
      </c>
    </row>
    <row r="32" spans="2:13" ht="29.25" customHeight="1">
      <c r="B32" s="128" t="s">
        <v>1057</v>
      </c>
      <c r="C32" s="159" t="str">
        <f>VLOOKUP(B32,ИСХОДНИК!A:P,5,FALSE())</f>
        <v>SFV-R 20</v>
      </c>
      <c r="D32" s="132">
        <f>VLOOKUP(B32,ИСХОДНИК!A:P,6,FALSE())</f>
        <v>32</v>
      </c>
      <c r="E32" s="161">
        <f>VLOOKUP(B32,ИСХОДНИК!A:P,7,FALSE())</f>
        <v>20</v>
      </c>
      <c r="F32" s="132" t="str">
        <f>VLOOKUP(B32,ИСХОДНИК!A:P,10,FALSE())</f>
        <v>R717, R744 и фреоны</v>
      </c>
      <c r="G32" s="132" t="str">
        <f>VLOOKUP(B32,ИСХОДНИК!A:P,9,FALSE())</f>
        <v xml:space="preserve"> -50…100</v>
      </c>
      <c r="H32" s="222" t="str">
        <f>VLOOKUP(B32,ИСХОДНИК!A:K,11,FALSE)</f>
        <v>Вход - резьба G 1 1/4"
Выход - резьба G 1 1/2"</v>
      </c>
      <c r="I32" s="131" t="str">
        <f>VLOOKUP(B32,ИСХОДНИК!A:P,15,FALSE())</f>
        <v>U6 PL40R</v>
      </c>
      <c r="J32" s="135">
        <f>VLOOKUP(B32,ИСХОДНИК!A:P,13,FALSE())</f>
        <v>600</v>
      </c>
      <c r="K32" s="135">
        <f>VLOOKUP(B32,ИСХОДНИК!A:P,14,FALSE())</f>
        <v>720</v>
      </c>
      <c r="L32" s="328" t="str">
        <f>IF(VLOOKUP(B32,ИСХОДНИК!A:R,18,FALSE())=1,ИСХОДНИК!$T$2,IF(VLOOKUP(B32,ИСХОДНИК!A:R,18,FALSE())=2,ИСХОДНИК!$T$5,IF(VLOOKUP(B32,ИСХОДНИК!A:R,18,FALSE())=3,ИСХОДНИК!$T$6)))</f>
        <v>○</v>
      </c>
    </row>
    <row r="33" spans="2:12" ht="29.25" customHeight="1">
      <c r="B33" s="128" t="s">
        <v>1058</v>
      </c>
      <c r="C33" s="159" t="str">
        <f>VLOOKUP(B33,ИСХОДНИК!A:P,5,FALSE())</f>
        <v>SFV-R 20</v>
      </c>
      <c r="D33" s="132">
        <f>VLOOKUP(B33,ИСХОДНИК!A:P,6,FALSE())</f>
        <v>33</v>
      </c>
      <c r="E33" s="161">
        <f>VLOOKUP(B33,ИСХОДНИК!A:P,7,FALSE())</f>
        <v>20</v>
      </c>
      <c r="F33" s="132" t="str">
        <f>VLOOKUP(B33,ИСХОДНИК!A:P,10,FALSE())</f>
        <v>R717, R744 и фреоны</v>
      </c>
      <c r="G33" s="132" t="str">
        <f>VLOOKUP(B33,ИСХОДНИК!A:P,9,FALSE())</f>
        <v xml:space="preserve"> -50…100</v>
      </c>
      <c r="H33" s="222" t="str">
        <f>VLOOKUP(B33,ИСХОДНИК!A:K,11,FALSE)</f>
        <v>Вход - резьба G 1 1/4"
Выход - резьба G 1 1/2"</v>
      </c>
      <c r="I33" s="131" t="str">
        <f>VLOOKUP(B33,ИСХОДНИК!A:P,15,FALSE())</f>
        <v>U6 PL40R</v>
      </c>
      <c r="J33" s="135">
        <f>VLOOKUP(B33,ИСХОДНИК!A:P,13,FALSE())</f>
        <v>600</v>
      </c>
      <c r="K33" s="135">
        <f>VLOOKUP(B33,ИСХОДНИК!A:P,14,FALSE())</f>
        <v>720</v>
      </c>
      <c r="L33" s="328" t="str">
        <f>IF(VLOOKUP(B33,ИСХОДНИК!A:R,18,FALSE())=1,ИСХОДНИК!$T$2,IF(VLOOKUP(B33,ИСХОДНИК!A:R,18,FALSE())=2,ИСХОДНИК!$T$5,IF(VLOOKUP(B33,ИСХОДНИК!A:R,18,FALSE())=3,ИСХОДНИК!$T$6)))</f>
        <v>○</v>
      </c>
    </row>
    <row r="34" spans="2:12" ht="29.25" customHeight="1">
      <c r="B34" s="128" t="s">
        <v>1059</v>
      </c>
      <c r="C34" s="159" t="str">
        <f>VLOOKUP(B34,ИСХОДНИК!A:P,5,FALSE())</f>
        <v>SFV-R 20</v>
      </c>
      <c r="D34" s="132">
        <f>VLOOKUP(B34,ИСХОДНИК!A:P,6,FALSE())</f>
        <v>34</v>
      </c>
      <c r="E34" s="161">
        <f>VLOOKUP(B34,ИСХОДНИК!A:P,7,FALSE())</f>
        <v>20</v>
      </c>
      <c r="F34" s="132" t="str">
        <f>VLOOKUP(B34,ИСХОДНИК!A:P,10,FALSE())</f>
        <v>R717, R744 и фреоны</v>
      </c>
      <c r="G34" s="132" t="str">
        <f>VLOOKUP(B34,ИСХОДНИК!A:P,9,FALSE())</f>
        <v xml:space="preserve"> -50…100</v>
      </c>
      <c r="H34" s="222" t="str">
        <f>VLOOKUP(B34,ИСХОДНИК!A:K,11,FALSE)</f>
        <v>Вход - резьба G 1 1/4"
Выход - резьба G 1 1/2"</v>
      </c>
      <c r="I34" s="131" t="str">
        <f>VLOOKUP(B34,ИСХОДНИК!A:P,15,FALSE())</f>
        <v>U6 PL40R</v>
      </c>
      <c r="J34" s="135">
        <f>VLOOKUP(B34,ИСХОДНИК!A:P,13,FALSE())</f>
        <v>600</v>
      </c>
      <c r="K34" s="135">
        <f>VLOOKUP(B34,ИСХОДНИК!A:P,14,FALSE())</f>
        <v>720</v>
      </c>
      <c r="L34" s="328" t="str">
        <f>IF(VLOOKUP(B34,ИСХОДНИК!A:R,18,FALSE())=1,ИСХОДНИК!$T$2,IF(VLOOKUP(B34,ИСХОДНИК!A:R,18,FALSE())=2,ИСХОДНИК!$T$5,IF(VLOOKUP(B34,ИСХОДНИК!A:R,18,FALSE())=3,ИСХОДНИК!$T$6)))</f>
        <v>○</v>
      </c>
    </row>
    <row r="35" spans="2:12" ht="29.25" customHeight="1">
      <c r="B35" s="128" t="s">
        <v>1060</v>
      </c>
      <c r="C35" s="159" t="str">
        <f>VLOOKUP(B35,ИСХОДНИК!A:P,5,FALSE())</f>
        <v>SFV-R 20</v>
      </c>
      <c r="D35" s="132">
        <f>VLOOKUP(B35,ИСХОДНИК!A:P,6,FALSE())</f>
        <v>35</v>
      </c>
      <c r="E35" s="161">
        <f>VLOOKUP(B35,ИСХОДНИК!A:P,7,FALSE())</f>
        <v>20</v>
      </c>
      <c r="F35" s="132" t="str">
        <f>VLOOKUP(B35,ИСХОДНИК!A:P,10,FALSE())</f>
        <v>R717, R744 и фреоны</v>
      </c>
      <c r="G35" s="132" t="str">
        <f>VLOOKUP(B35,ИСХОДНИК!A:P,9,FALSE())</f>
        <v xml:space="preserve"> -50…100</v>
      </c>
      <c r="H35" s="222" t="str">
        <f>VLOOKUP(B35,ИСХОДНИК!A:K,11,FALSE)</f>
        <v>Вход - резьба G 1 1/4"
Выход - резьба G 1 1/2"</v>
      </c>
      <c r="I35" s="131" t="str">
        <f>VLOOKUP(B35,ИСХОДНИК!A:P,15,FALSE())</f>
        <v>U6 PL40R</v>
      </c>
      <c r="J35" s="135">
        <f>VLOOKUP(B35,ИСХОДНИК!A:P,13,FALSE())</f>
        <v>600</v>
      </c>
      <c r="K35" s="135">
        <f>VLOOKUP(B35,ИСХОДНИК!A:P,14,FALSE())</f>
        <v>720</v>
      </c>
      <c r="L35" s="328" t="str">
        <f>IF(VLOOKUP(B35,ИСХОДНИК!A:R,18,FALSE())=1,ИСХОДНИК!$T$2,IF(VLOOKUP(B35,ИСХОДНИК!A:R,18,FALSE())=2,ИСХОДНИК!$T$5,IF(VLOOKUP(B35,ИСХОДНИК!A:R,18,FALSE())=3,ИСХОДНИК!$T$6)))</f>
        <v>○</v>
      </c>
    </row>
    <row r="36" spans="2:12" ht="29.25" customHeight="1">
      <c r="B36" s="128" t="s">
        <v>1061</v>
      </c>
      <c r="C36" s="159" t="str">
        <f>VLOOKUP(B36,ИСХОДНИК!A:P,5,FALSE())</f>
        <v>SFV-R 20</v>
      </c>
      <c r="D36" s="132">
        <f>VLOOKUP(B36,ИСХОДНИК!A:P,6,FALSE())</f>
        <v>36</v>
      </c>
      <c r="E36" s="161">
        <f>VLOOKUP(B36,ИСХОДНИК!A:P,7,FALSE())</f>
        <v>20</v>
      </c>
      <c r="F36" s="132" t="str">
        <f>VLOOKUP(B36,ИСХОДНИК!A:P,10,FALSE())</f>
        <v>R717, R744 и фреоны</v>
      </c>
      <c r="G36" s="132" t="str">
        <f>VLOOKUP(B36,ИСХОДНИК!A:P,9,FALSE())</f>
        <v xml:space="preserve"> -50…100</v>
      </c>
      <c r="H36" s="222" t="str">
        <f>VLOOKUP(B36,ИСХОДНИК!A:K,11,FALSE)</f>
        <v>Вход - резьба G 1 1/4"
Выход - резьба G 1 1/2"</v>
      </c>
      <c r="I36" s="131" t="str">
        <f>VLOOKUP(B36,ИСХОДНИК!A:P,15,FALSE())</f>
        <v>U6 PL40R</v>
      </c>
      <c r="J36" s="135">
        <f>VLOOKUP(B36,ИСХОДНИК!A:P,13,FALSE())</f>
        <v>600</v>
      </c>
      <c r="K36" s="135">
        <f>VLOOKUP(B36,ИСХОДНИК!A:P,14,FALSE())</f>
        <v>720</v>
      </c>
      <c r="L36" s="328" t="str">
        <f>IF(VLOOKUP(B36,ИСХОДНИК!A:R,18,FALSE())=1,ИСХОДНИК!$T$2,IF(VLOOKUP(B36,ИСХОДНИК!A:R,18,FALSE())=2,ИСХОДНИК!$T$5,IF(VLOOKUP(B36,ИСХОДНИК!A:R,18,FALSE())=3,ИСХОДНИК!$T$6)))</f>
        <v>○</v>
      </c>
    </row>
    <row r="37" spans="2:12" ht="29.25" customHeight="1">
      <c r="B37" s="128" t="s">
        <v>1062</v>
      </c>
      <c r="C37" s="159" t="str">
        <f>VLOOKUP(B37,ИСХОДНИК!A:P,5,FALSE())</f>
        <v>SFV-R 20</v>
      </c>
      <c r="D37" s="132">
        <f>VLOOKUP(B37,ИСХОДНИК!A:P,6,FALSE())</f>
        <v>37</v>
      </c>
      <c r="E37" s="161">
        <f>VLOOKUP(B37,ИСХОДНИК!A:P,7,FALSE())</f>
        <v>20</v>
      </c>
      <c r="F37" s="132" t="str">
        <f>VLOOKUP(B37,ИСХОДНИК!A:P,10,FALSE())</f>
        <v>R717, R744 и фреоны</v>
      </c>
      <c r="G37" s="132" t="str">
        <f>VLOOKUP(B37,ИСХОДНИК!A:P,9,FALSE())</f>
        <v xml:space="preserve"> -50…100</v>
      </c>
      <c r="H37" s="222" t="str">
        <f>VLOOKUP(B37,ИСХОДНИК!A:K,11,FALSE)</f>
        <v>Вход - резьба G 1 1/4"
Выход - резьба G 1 1/2"</v>
      </c>
      <c r="I37" s="131" t="str">
        <f>VLOOKUP(B37,ИСХОДНИК!A:P,15,FALSE())</f>
        <v>U6 PL40R</v>
      </c>
      <c r="J37" s="135">
        <f>VLOOKUP(B37,ИСХОДНИК!A:P,13,FALSE())</f>
        <v>600</v>
      </c>
      <c r="K37" s="135">
        <f>VLOOKUP(B37,ИСХОДНИК!A:P,14,FALSE())</f>
        <v>720</v>
      </c>
      <c r="L37" s="328" t="str">
        <f>IF(VLOOKUP(B37,ИСХОДНИК!A:R,18,FALSE())=1,ИСХОДНИК!$T$2,IF(VLOOKUP(B37,ИСХОДНИК!A:R,18,FALSE())=2,ИСХОДНИК!$T$5,IF(VLOOKUP(B37,ИСХОДНИК!A:R,18,FALSE())=3,ИСХОДНИК!$T$6)))</f>
        <v>○</v>
      </c>
    </row>
    <row r="38" spans="2:12" ht="29.25" customHeight="1">
      <c r="B38" s="128" t="s">
        <v>1063</v>
      </c>
      <c r="C38" s="159" t="str">
        <f>VLOOKUP(B38,ИСХОДНИК!A:P,5,FALSE())</f>
        <v>SFV-R 20</v>
      </c>
      <c r="D38" s="132">
        <f>VLOOKUP(B38,ИСХОДНИК!A:P,6,FALSE())</f>
        <v>38</v>
      </c>
      <c r="E38" s="161">
        <f>VLOOKUP(B38,ИСХОДНИК!A:P,7,FALSE())</f>
        <v>20</v>
      </c>
      <c r="F38" s="132" t="str">
        <f>VLOOKUP(B38,ИСХОДНИК!A:P,10,FALSE())</f>
        <v>R717, R744 и фреоны</v>
      </c>
      <c r="G38" s="132" t="str">
        <f>VLOOKUP(B38,ИСХОДНИК!A:P,9,FALSE())</f>
        <v xml:space="preserve"> -50…100</v>
      </c>
      <c r="H38" s="222" t="str">
        <f>VLOOKUP(B38,ИСХОДНИК!A:K,11,FALSE)</f>
        <v>Вход - резьба G 1 1/4"
Выход - резьба G 1 1/2"</v>
      </c>
      <c r="I38" s="131" t="str">
        <f>VLOOKUP(B38,ИСХОДНИК!A:P,15,FALSE())</f>
        <v>U6 PL40R</v>
      </c>
      <c r="J38" s="135">
        <f>VLOOKUP(B38,ИСХОДНИК!A:P,13,FALSE())</f>
        <v>600</v>
      </c>
      <c r="K38" s="135">
        <f>VLOOKUP(B38,ИСХОДНИК!A:P,14,FALSE())</f>
        <v>720</v>
      </c>
      <c r="L38" s="328" t="str">
        <f>IF(VLOOKUP(B38,ИСХОДНИК!A:R,18,FALSE())=1,ИСХОДНИК!$T$2,IF(VLOOKUP(B38,ИСХОДНИК!A:R,18,FALSE())=2,ИСХОДНИК!$T$5,IF(VLOOKUP(B38,ИСХОДНИК!A:R,18,FALSE())=3,ИСХОДНИК!$T$6)))</f>
        <v>○</v>
      </c>
    </row>
    <row r="39" spans="2:12" ht="29.25" customHeight="1">
      <c r="B39" s="128" t="s">
        <v>1064</v>
      </c>
      <c r="C39" s="159" t="str">
        <f>VLOOKUP(B39,ИСХОДНИК!A:P,5,FALSE())</f>
        <v>SFV-R 20</v>
      </c>
      <c r="D39" s="132">
        <f>VLOOKUP(B39,ИСХОДНИК!A:P,6,FALSE())</f>
        <v>39</v>
      </c>
      <c r="E39" s="161">
        <f>VLOOKUP(B39,ИСХОДНИК!A:P,7,FALSE())</f>
        <v>20</v>
      </c>
      <c r="F39" s="132" t="str">
        <f>VLOOKUP(B39,ИСХОДНИК!A:P,10,FALSE())</f>
        <v>R717, R744 и фреоны</v>
      </c>
      <c r="G39" s="132" t="str">
        <f>VLOOKUP(B39,ИСХОДНИК!A:P,9,FALSE())</f>
        <v xml:space="preserve"> -50…100</v>
      </c>
      <c r="H39" s="222" t="str">
        <f>VLOOKUP(B39,ИСХОДНИК!A:K,11,FALSE)</f>
        <v>Вход - резьба G 1 1/4"
Выход - резьба G 1 1/2"</v>
      </c>
      <c r="I39" s="131" t="str">
        <f>VLOOKUP(B39,ИСХОДНИК!A:P,15,FALSE())</f>
        <v>U6 PL40R</v>
      </c>
      <c r="J39" s="135">
        <f>VLOOKUP(B39,ИСХОДНИК!A:P,13,FALSE())</f>
        <v>600</v>
      </c>
      <c r="K39" s="135">
        <f>VLOOKUP(B39,ИСХОДНИК!A:P,14,FALSE())</f>
        <v>720</v>
      </c>
      <c r="L39" s="328" t="str">
        <f>IF(VLOOKUP(B39,ИСХОДНИК!A:R,18,FALSE())=1,ИСХОДНИК!$T$2,IF(VLOOKUP(B39,ИСХОДНИК!A:R,18,FALSE())=2,ИСХОДНИК!$T$5,IF(VLOOKUP(B39,ИСХОДНИК!A:R,18,FALSE())=3,ИСХОДНИК!$T$6)))</f>
        <v>○</v>
      </c>
    </row>
    <row r="40" spans="2:12" ht="29.25" customHeight="1">
      <c r="B40" s="128" t="s">
        <v>1065</v>
      </c>
      <c r="C40" s="159" t="str">
        <f>VLOOKUP(B40,ИСХОДНИК!A:P,5,FALSE())</f>
        <v>SFV-R 20</v>
      </c>
      <c r="D40" s="132">
        <f>VLOOKUP(B40,ИСХОДНИК!A:P,6,FALSE())</f>
        <v>40</v>
      </c>
      <c r="E40" s="161">
        <f>VLOOKUP(B40,ИСХОДНИК!A:P,7,FALSE())</f>
        <v>20</v>
      </c>
      <c r="F40" s="132" t="str">
        <f>VLOOKUP(B40,ИСХОДНИК!A:P,10,FALSE())</f>
        <v>R717, R744 и фреоны</v>
      </c>
      <c r="G40" s="132" t="str">
        <f>VLOOKUP(B40,ИСХОДНИК!A:P,9,FALSE())</f>
        <v xml:space="preserve"> -50…100</v>
      </c>
      <c r="H40" s="222" t="str">
        <f>VLOOKUP(B40,ИСХОДНИК!A:K,11,FALSE)</f>
        <v>Вход - резьба G 1 1/4"
Выход - резьба G 1 1/2"</v>
      </c>
      <c r="I40" s="131" t="str">
        <f>VLOOKUP(B40,ИСХОДНИК!A:P,15,FALSE())</f>
        <v>U6 PL40R</v>
      </c>
      <c r="J40" s="135">
        <f>VLOOKUP(B40,ИСХОДНИК!A:P,13,FALSE())</f>
        <v>600</v>
      </c>
      <c r="K40" s="135">
        <f>VLOOKUP(B40,ИСХОДНИК!A:P,14,FALSE())</f>
        <v>720</v>
      </c>
      <c r="L40" s="328" t="str">
        <f>IF(VLOOKUP(B40,ИСХОДНИК!A:R,18,FALSE())=1,ИСХОДНИК!$T$2,IF(VLOOKUP(B40,ИСХОДНИК!A:R,18,FALSE())=2,ИСХОДНИК!$T$5,IF(VLOOKUP(B40,ИСХОДНИК!A:R,18,FALSE())=3,ИСХОДНИК!$T$6)))</f>
        <v>○</v>
      </c>
    </row>
    <row r="41" spans="2:12" ht="29.25" customHeight="1">
      <c r="B41" s="128" t="s">
        <v>1066</v>
      </c>
      <c r="C41" s="159" t="str">
        <f>VLOOKUP(B41,ИСХОДНИК!A:P,5,FALSE())</f>
        <v>SFV-R 25</v>
      </c>
      <c r="D41" s="132">
        <f>VLOOKUP(B41,ИСХОДНИК!A:P,6,FALSE())</f>
        <v>12</v>
      </c>
      <c r="E41" s="161">
        <f>VLOOKUP(B41,ИСХОДНИК!A:P,7,FALSE())</f>
        <v>25</v>
      </c>
      <c r="F41" s="132" t="str">
        <f>VLOOKUP(B41,ИСХОДНИК!A:P,10,FALSE())</f>
        <v>R717, R744 и фреоны</v>
      </c>
      <c r="G41" s="132" t="str">
        <f>VLOOKUP(B41,ИСХОДНИК!A:P,9,FALSE())</f>
        <v xml:space="preserve"> -50…100</v>
      </c>
      <c r="H41" s="222" t="str">
        <f>VLOOKUP(B41,ИСХОДНИК!A:K,11,FALSE)</f>
        <v>Вход - резьба G 1 1/4"
Выход - резьба G 1 1/2"</v>
      </c>
      <c r="I41" s="131" t="str">
        <f>VLOOKUP(B41,ИСХОДНИК!A:P,15,FALSE())</f>
        <v>U6 PL40R</v>
      </c>
      <c r="J41" s="135">
        <f>VLOOKUP(B41,ИСХОДНИК!A:P,13,FALSE())</f>
        <v>660</v>
      </c>
      <c r="K41" s="135">
        <f>VLOOKUP(B41,ИСХОДНИК!A:P,14,FALSE())</f>
        <v>792</v>
      </c>
      <c r="L41" s="328" t="str">
        <f>IF(VLOOKUP(B41,ИСХОДНИК!A:R,18,FALSE())=1,ИСХОДНИК!$T$2,IF(VLOOKUP(B41,ИСХОДНИК!A:R,18,FALSE())=2,ИСХОДНИК!$T$5,IF(VLOOKUP(B41,ИСХОДНИК!A:R,18,FALSE())=3,ИСХОДНИК!$T$6)))</f>
        <v>○</v>
      </c>
    </row>
    <row r="42" spans="2:12" ht="29.25" customHeight="1">
      <c r="B42" s="128" t="s">
        <v>1067</v>
      </c>
      <c r="C42" s="159" t="str">
        <f>VLOOKUP(B42,ИСХОДНИК!A:P,5,FALSE())</f>
        <v>SFV-R 25</v>
      </c>
      <c r="D42" s="132">
        <f>VLOOKUP(B42,ИСХОДНИК!A:P,6,FALSE())</f>
        <v>13</v>
      </c>
      <c r="E42" s="161">
        <f>VLOOKUP(B42,ИСХОДНИК!A:P,7,FALSE())</f>
        <v>25</v>
      </c>
      <c r="F42" s="132" t="str">
        <f>VLOOKUP(B42,ИСХОДНИК!A:P,10,FALSE())</f>
        <v>R717, R744 и фреоны</v>
      </c>
      <c r="G42" s="132" t="str">
        <f>VLOOKUP(B42,ИСХОДНИК!A:P,9,FALSE())</f>
        <v xml:space="preserve"> -50…100</v>
      </c>
      <c r="H42" s="222" t="str">
        <f>VLOOKUP(B42,ИСХОДНИК!A:K,11,FALSE)</f>
        <v>Вход - резьба G 1 1/4"
Выход - резьба G 1 1/2"</v>
      </c>
      <c r="I42" s="131" t="str">
        <f>VLOOKUP(B42,ИСХОДНИК!A:P,15,FALSE())</f>
        <v>U6 PL40R</v>
      </c>
      <c r="J42" s="135">
        <f>VLOOKUP(B42,ИСХОДНИК!A:P,13,FALSE())</f>
        <v>660</v>
      </c>
      <c r="K42" s="135">
        <f>VLOOKUP(B42,ИСХОДНИК!A:P,14,FALSE())</f>
        <v>792</v>
      </c>
      <c r="L42" s="328" t="str">
        <f>IF(VLOOKUP(B42,ИСХОДНИК!A:R,18,FALSE())=1,ИСХОДНИК!$T$2,IF(VLOOKUP(B42,ИСХОДНИК!A:R,18,FALSE())=2,ИСХОДНИК!$T$5,IF(VLOOKUP(B42,ИСХОДНИК!A:R,18,FALSE())=3,ИСХОДНИК!$T$6)))</f>
        <v>○</v>
      </c>
    </row>
    <row r="43" spans="2:12" ht="29.25" customHeight="1">
      <c r="B43" s="128" t="s">
        <v>1068</v>
      </c>
      <c r="C43" s="159" t="str">
        <f>VLOOKUP(B43,ИСХОДНИК!A:P,5,FALSE())</f>
        <v>SFV-R 25</v>
      </c>
      <c r="D43" s="132">
        <f>VLOOKUP(B43,ИСХОДНИК!A:P,6,FALSE())</f>
        <v>14</v>
      </c>
      <c r="E43" s="161">
        <f>VLOOKUP(B43,ИСХОДНИК!A:P,7,FALSE())</f>
        <v>25</v>
      </c>
      <c r="F43" s="132" t="str">
        <f>VLOOKUP(B43,ИСХОДНИК!A:P,10,FALSE())</f>
        <v>R717, R744 и фреоны</v>
      </c>
      <c r="G43" s="132" t="str">
        <f>VLOOKUP(B43,ИСХОДНИК!A:P,9,FALSE())</f>
        <v xml:space="preserve"> -50…100</v>
      </c>
      <c r="H43" s="222" t="str">
        <f>VLOOKUP(B43,ИСХОДНИК!A:K,11,FALSE)</f>
        <v>Вход - резьба G 1 1/4"
Выход - резьба G 1 1/2"</v>
      </c>
      <c r="I43" s="131" t="str">
        <f>VLOOKUP(B43,ИСХОДНИК!A:P,15,FALSE())</f>
        <v>U6 PL40R</v>
      </c>
      <c r="J43" s="135">
        <f>VLOOKUP(B43,ИСХОДНИК!A:P,13,FALSE())</f>
        <v>660</v>
      </c>
      <c r="K43" s="135">
        <f>VLOOKUP(B43,ИСХОДНИК!A:P,14,FALSE())</f>
        <v>792</v>
      </c>
      <c r="L43" s="328" t="str">
        <f>IF(VLOOKUP(B43,ИСХОДНИК!A:R,18,FALSE())=1,ИСХОДНИК!$T$2,IF(VLOOKUP(B43,ИСХОДНИК!A:R,18,FALSE())=2,ИСХОДНИК!$T$5,IF(VLOOKUP(B43,ИСХОДНИК!A:R,18,FALSE())=3,ИСХОДНИК!$T$6)))</f>
        <v>○</v>
      </c>
    </row>
    <row r="44" spans="2:12" ht="29.25" customHeight="1">
      <c r="B44" s="128" t="s">
        <v>1069</v>
      </c>
      <c r="C44" s="159" t="str">
        <f>VLOOKUP(B44,ИСХОДНИК!A:P,5,FALSE())</f>
        <v>SFV-R 25</v>
      </c>
      <c r="D44" s="132">
        <f>VLOOKUP(B44,ИСХОДНИК!A:P,6,FALSE())</f>
        <v>15</v>
      </c>
      <c r="E44" s="161">
        <f>VLOOKUP(B44,ИСХОДНИК!A:P,7,FALSE())</f>
        <v>25</v>
      </c>
      <c r="F44" s="132" t="str">
        <f>VLOOKUP(B44,ИСХОДНИК!A:P,10,FALSE())</f>
        <v>R717, R744 и фреоны</v>
      </c>
      <c r="G44" s="132" t="str">
        <f>VLOOKUP(B44,ИСХОДНИК!A:P,9,FALSE())</f>
        <v xml:space="preserve"> -50…100</v>
      </c>
      <c r="H44" s="222" t="str">
        <f>VLOOKUP(B44,ИСХОДНИК!A:K,11,FALSE)</f>
        <v>Вход - резьба G 1 1/4"
Выход - резьба G 1 1/2"</v>
      </c>
      <c r="I44" s="131" t="str">
        <f>VLOOKUP(B44,ИСХОДНИК!A:P,15,FALSE())</f>
        <v>U6 PL40R</v>
      </c>
      <c r="J44" s="135">
        <f>VLOOKUP(B44,ИСХОДНИК!A:P,13,FALSE())</f>
        <v>660</v>
      </c>
      <c r="K44" s="135">
        <f>VLOOKUP(B44,ИСХОДНИК!A:P,14,FALSE())</f>
        <v>792</v>
      </c>
      <c r="L44" s="328" t="str">
        <f>IF(VLOOKUP(B44,ИСХОДНИК!A:R,18,FALSE())=1,ИСХОДНИК!$T$2,IF(VLOOKUP(B44,ИСХОДНИК!A:R,18,FALSE())=2,ИСХОДНИК!$T$5,IF(VLOOKUP(B44,ИСХОДНИК!A:R,18,FALSE())=3,ИСХОДНИК!$T$6)))</f>
        <v>○</v>
      </c>
    </row>
    <row r="45" spans="2:12" ht="29.25" customHeight="1">
      <c r="B45" s="128" t="s">
        <v>1070</v>
      </c>
      <c r="C45" s="159" t="str">
        <f>VLOOKUP(B45,ИСХОДНИК!A:P,5,FALSE())</f>
        <v>SFV-R 25</v>
      </c>
      <c r="D45" s="132">
        <f>VLOOKUP(B45,ИСХОДНИК!A:P,6,FALSE())</f>
        <v>16</v>
      </c>
      <c r="E45" s="161">
        <f>VLOOKUP(B45,ИСХОДНИК!A:P,7,FALSE())</f>
        <v>25</v>
      </c>
      <c r="F45" s="132" t="str">
        <f>VLOOKUP(B45,ИСХОДНИК!A:P,10,FALSE())</f>
        <v>R717, R744 и фреоны</v>
      </c>
      <c r="G45" s="132" t="str">
        <f>VLOOKUP(B45,ИСХОДНИК!A:P,9,FALSE())</f>
        <v xml:space="preserve"> -50…100</v>
      </c>
      <c r="H45" s="222" t="str">
        <f>VLOOKUP(B45,ИСХОДНИК!A:K,11,FALSE)</f>
        <v>Вход - резьба G 1 1/4"
Выход - резьба G 1 1/2"</v>
      </c>
      <c r="I45" s="131" t="str">
        <f>VLOOKUP(B45,ИСХОДНИК!A:P,15,FALSE())</f>
        <v>U6 PL40R</v>
      </c>
      <c r="J45" s="135">
        <f>VLOOKUP(B45,ИСХОДНИК!A:P,13,FALSE())</f>
        <v>660</v>
      </c>
      <c r="K45" s="135">
        <f>VLOOKUP(B45,ИСХОДНИК!A:P,14,FALSE())</f>
        <v>792</v>
      </c>
      <c r="L45" s="162" t="str">
        <f>IF(VLOOKUP(B45,ИСХОДНИК!A:R,18,FALSE())=1,ИСХОДНИК!$T$2,IF(VLOOKUP(B45,ИСХОДНИК!A:R,18,FALSE())=2,ИСХОДНИК!$T$5,IF(VLOOKUP(B45,ИСХОДНИК!A:R,18,FALSE())=3,ИСХОДНИК!$T$6)))</f>
        <v>◑</v>
      </c>
    </row>
    <row r="46" spans="2:12" ht="29.25" customHeight="1">
      <c r="B46" s="128" t="s">
        <v>1071</v>
      </c>
      <c r="C46" s="159" t="str">
        <f>VLOOKUP(B46,ИСХОДНИК!A:P,5,FALSE())</f>
        <v>SFV-R 25</v>
      </c>
      <c r="D46" s="132">
        <f>VLOOKUP(B46,ИСХОДНИК!A:P,6,FALSE())</f>
        <v>17</v>
      </c>
      <c r="E46" s="161">
        <f>VLOOKUP(B46,ИСХОДНИК!A:P,7,FALSE())</f>
        <v>25</v>
      </c>
      <c r="F46" s="132" t="str">
        <f>VLOOKUP(B46,ИСХОДНИК!A:P,10,FALSE())</f>
        <v>R717, R744 и фреоны</v>
      </c>
      <c r="G46" s="132" t="str">
        <f>VLOOKUP(B46,ИСХОДНИК!A:P,9,FALSE())</f>
        <v xml:space="preserve"> -50…100</v>
      </c>
      <c r="H46" s="222" t="str">
        <f>VLOOKUP(B46,ИСХОДНИК!A:K,11,FALSE)</f>
        <v>Вход - резьба G 1 1/4"
Выход - резьба G 1 1/2"</v>
      </c>
      <c r="I46" s="131" t="str">
        <f>VLOOKUP(B46,ИСХОДНИК!A:P,15,FALSE())</f>
        <v>U6 PL40R</v>
      </c>
      <c r="J46" s="135">
        <f>VLOOKUP(B46,ИСХОДНИК!A:P,13,FALSE())</f>
        <v>660</v>
      </c>
      <c r="K46" s="135">
        <f>VLOOKUP(B46,ИСХОДНИК!A:P,14,FALSE())</f>
        <v>792</v>
      </c>
      <c r="L46" s="328" t="str">
        <f>IF(VLOOKUP(B46,ИСХОДНИК!A:R,18,FALSE())=1,ИСХОДНИК!$T$2,IF(VLOOKUP(B46,ИСХОДНИК!A:R,18,FALSE())=2,ИСХОДНИК!$T$5,IF(VLOOKUP(B46,ИСХОДНИК!A:R,18,FALSE())=3,ИСХОДНИК!$T$6)))</f>
        <v>○</v>
      </c>
    </row>
    <row r="47" spans="2:12" ht="29.25" customHeight="1">
      <c r="B47" s="128" t="s">
        <v>1072</v>
      </c>
      <c r="C47" s="159" t="str">
        <f>VLOOKUP(B47,ИСХОДНИК!A:P,5,FALSE())</f>
        <v>SFV-R 25</v>
      </c>
      <c r="D47" s="132">
        <f>VLOOKUP(B47,ИСХОДНИК!A:P,6,FALSE())</f>
        <v>18</v>
      </c>
      <c r="E47" s="161">
        <f>VLOOKUP(B47,ИСХОДНИК!A:P,7,FALSE())</f>
        <v>25</v>
      </c>
      <c r="F47" s="132" t="str">
        <f>VLOOKUP(B47,ИСХОДНИК!A:P,10,FALSE())</f>
        <v>R717, R744 и фреоны</v>
      </c>
      <c r="G47" s="132" t="str">
        <f>VLOOKUP(B47,ИСХОДНИК!A:P,9,FALSE())</f>
        <v xml:space="preserve"> -50…100</v>
      </c>
      <c r="H47" s="222" t="str">
        <f>VLOOKUP(B47,ИСХОДНИК!A:K,11,FALSE)</f>
        <v>Вход - резьба G 1 1/4"
Выход - резьба G 1 1/2"</v>
      </c>
      <c r="I47" s="131" t="str">
        <f>VLOOKUP(B47,ИСХОДНИК!A:P,15,FALSE())</f>
        <v>U6 PL40R</v>
      </c>
      <c r="J47" s="135">
        <f>VLOOKUP(B47,ИСХОДНИК!A:P,13,FALSE())</f>
        <v>660</v>
      </c>
      <c r="K47" s="135">
        <f>VLOOKUP(B47,ИСХОДНИК!A:P,14,FALSE())</f>
        <v>792</v>
      </c>
      <c r="L47" s="334" t="str">
        <f>IF(VLOOKUP(B47,ИСХОДНИК!A:R,18,FALSE())=1,ИСХОДНИК!$T$2,IF(VLOOKUP(B47,ИСХОДНИК!A:R,18,FALSE())=2,ИСХОДНИК!$T$5,IF(VLOOKUP(B47,ИСХОДНИК!A:R,18,FALSE())=3,ИСХОДНИК!$T$6)))</f>
        <v>◑</v>
      </c>
    </row>
    <row r="48" spans="2:12" ht="29.25" customHeight="1">
      <c r="B48" s="128" t="s">
        <v>1073</v>
      </c>
      <c r="C48" s="159" t="str">
        <f>VLOOKUP(B48,ИСХОДНИК!A:P,5,FALSE())</f>
        <v>SFV-R 25</v>
      </c>
      <c r="D48" s="132">
        <f>VLOOKUP(B48,ИСХОДНИК!A:P,6,FALSE())</f>
        <v>19</v>
      </c>
      <c r="E48" s="161">
        <f>VLOOKUP(B48,ИСХОДНИК!A:P,7,FALSE())</f>
        <v>25</v>
      </c>
      <c r="F48" s="132" t="str">
        <f>VLOOKUP(B48,ИСХОДНИК!A:P,10,FALSE())</f>
        <v>R717, R744 и фреоны</v>
      </c>
      <c r="G48" s="132" t="str">
        <f>VLOOKUP(B48,ИСХОДНИК!A:P,9,FALSE())</f>
        <v xml:space="preserve"> -50…100</v>
      </c>
      <c r="H48" s="222" t="str">
        <f>VLOOKUP(B48,ИСХОДНИК!A:K,11,FALSE)</f>
        <v>Вход - резьба G 1 1/4"
Выход - резьба G 1 1/2"</v>
      </c>
      <c r="I48" s="131" t="str">
        <f>VLOOKUP(B48,ИСХОДНИК!A:P,15,FALSE())</f>
        <v>U6 PL40R</v>
      </c>
      <c r="J48" s="135">
        <f>VLOOKUP(B48,ИСХОДНИК!A:P,13,FALSE())</f>
        <v>660</v>
      </c>
      <c r="K48" s="135">
        <f>VLOOKUP(B48,ИСХОДНИК!A:P,14,FALSE())</f>
        <v>792</v>
      </c>
      <c r="L48" s="328" t="str">
        <f>IF(VLOOKUP(B48,ИСХОДНИК!A:R,18,FALSE())=1,ИСХОДНИК!$T$2,IF(VLOOKUP(B48,ИСХОДНИК!A:R,18,FALSE())=2,ИСХОДНИК!$T$5,IF(VLOOKUP(B48,ИСХОДНИК!A:R,18,FALSE())=3,ИСХОДНИК!$T$6)))</f>
        <v>○</v>
      </c>
    </row>
    <row r="49" spans="2:12" ht="29.25" customHeight="1">
      <c r="B49" s="128" t="s">
        <v>1074</v>
      </c>
      <c r="C49" s="159" t="str">
        <f>VLOOKUP(B49,ИСХОДНИК!A:P,5,FALSE())</f>
        <v>SFV-R 25</v>
      </c>
      <c r="D49" s="132">
        <f>VLOOKUP(B49,ИСХОДНИК!A:P,6,FALSE())</f>
        <v>20</v>
      </c>
      <c r="E49" s="161">
        <f>VLOOKUP(B49,ИСХОДНИК!A:P,7,FALSE())</f>
        <v>25</v>
      </c>
      <c r="F49" s="132" t="str">
        <f>VLOOKUP(B49,ИСХОДНИК!A:P,10,FALSE())</f>
        <v>R717, R744 и фреоны</v>
      </c>
      <c r="G49" s="132" t="str">
        <f>VLOOKUP(B49,ИСХОДНИК!A:P,9,FALSE())</f>
        <v xml:space="preserve"> -50…100</v>
      </c>
      <c r="H49" s="222" t="str">
        <f>VLOOKUP(B49,ИСХОДНИК!A:K,11,FALSE)</f>
        <v>Вход - резьба G 1 1/4"
Выход - резьба G 1 1/2"</v>
      </c>
      <c r="I49" s="131" t="str">
        <f>VLOOKUP(B49,ИСХОДНИК!A:P,15,FALSE())</f>
        <v>U6 PL40R</v>
      </c>
      <c r="J49" s="135">
        <f>VLOOKUP(B49,ИСХОДНИК!A:P,13,FALSE())</f>
        <v>660</v>
      </c>
      <c r="K49" s="135">
        <f>VLOOKUP(B49,ИСХОДНИК!A:P,14,FALSE())</f>
        <v>792</v>
      </c>
      <c r="L49" s="328" t="str">
        <f>IF(VLOOKUP(B49,ИСХОДНИК!A:R,18,FALSE())=1,ИСХОДНИК!$T$2,IF(VLOOKUP(B49,ИСХОДНИК!A:R,18,FALSE())=2,ИСХОДНИК!$T$5,IF(VLOOKUP(B49,ИСХОДНИК!A:R,18,FALSE())=3,ИСХОДНИК!$T$6)))</f>
        <v>○</v>
      </c>
    </row>
    <row r="50" spans="2:12" ht="29.25" customHeight="1">
      <c r="B50" s="128" t="s">
        <v>1075</v>
      </c>
      <c r="C50" s="159" t="str">
        <f>VLOOKUP(B50,ИСХОДНИК!A:P,5,FALSE())</f>
        <v>SFV-R 25</v>
      </c>
      <c r="D50" s="132">
        <f>VLOOKUP(B50,ИСХОДНИК!A:P,6,FALSE())</f>
        <v>21</v>
      </c>
      <c r="E50" s="161">
        <f>VLOOKUP(B50,ИСХОДНИК!A:P,7,FALSE())</f>
        <v>25</v>
      </c>
      <c r="F50" s="132" t="str">
        <f>VLOOKUP(B50,ИСХОДНИК!A:P,10,FALSE())</f>
        <v>R717, R744 и фреоны</v>
      </c>
      <c r="G50" s="132" t="str">
        <f>VLOOKUP(B50,ИСХОДНИК!A:P,9,FALSE())</f>
        <v xml:space="preserve"> -50…100</v>
      </c>
      <c r="H50" s="222" t="str">
        <f>VLOOKUP(B50,ИСХОДНИК!A:K,11,FALSE)</f>
        <v>Вход - резьба G 1 1/4"
Выход - резьба G 1 1/2"</v>
      </c>
      <c r="I50" s="131" t="str">
        <f>VLOOKUP(B50,ИСХОДНИК!A:P,15,FALSE())</f>
        <v>U6 PL40R</v>
      </c>
      <c r="J50" s="135">
        <f>VLOOKUP(B50,ИСХОДНИК!A:P,13,FALSE())</f>
        <v>660</v>
      </c>
      <c r="K50" s="135">
        <f>VLOOKUP(B50,ИСХОДНИК!A:P,14,FALSE())</f>
        <v>792</v>
      </c>
      <c r="L50" s="328" t="str">
        <f>IF(VLOOKUP(B50,ИСХОДНИК!A:R,18,FALSE())=1,ИСХОДНИК!$T$2,IF(VLOOKUP(B50,ИСХОДНИК!A:R,18,FALSE())=2,ИСХОДНИК!$T$5,IF(VLOOKUP(B50,ИСХОДНИК!A:R,18,FALSE())=3,ИСХОДНИК!$T$6)))</f>
        <v>○</v>
      </c>
    </row>
    <row r="51" spans="2:12" ht="29.25" customHeight="1">
      <c r="B51" s="128" t="s">
        <v>1076</v>
      </c>
      <c r="C51" s="159" t="str">
        <f>VLOOKUP(B51,ИСХОДНИК!A:P,5,FALSE())</f>
        <v>SFV-R 25</v>
      </c>
      <c r="D51" s="132">
        <f>VLOOKUP(B51,ИСХОДНИК!A:P,6,FALSE())</f>
        <v>22</v>
      </c>
      <c r="E51" s="161">
        <f>VLOOKUP(B51,ИСХОДНИК!A:P,7,FALSE())</f>
        <v>25</v>
      </c>
      <c r="F51" s="132" t="str">
        <f>VLOOKUP(B51,ИСХОДНИК!A:P,10,FALSE())</f>
        <v>R717, R744 и фреоны</v>
      </c>
      <c r="G51" s="132" t="str">
        <f>VLOOKUP(B51,ИСХОДНИК!A:P,9,FALSE())</f>
        <v xml:space="preserve"> -50…100</v>
      </c>
      <c r="H51" s="222" t="str">
        <f>VLOOKUP(B51,ИСХОДНИК!A:K,11,FALSE)</f>
        <v>Вход - резьба G 1 1/4"
Выход - резьба G 1 1/2"</v>
      </c>
      <c r="I51" s="131" t="str">
        <f>VLOOKUP(B51,ИСХОДНИК!A:P,15,FALSE())</f>
        <v>U6 PL40R</v>
      </c>
      <c r="J51" s="135">
        <f>VLOOKUP(B51,ИСХОДНИК!A:P,13,FALSE())</f>
        <v>660</v>
      </c>
      <c r="K51" s="135">
        <f>VLOOKUP(B51,ИСХОДНИК!A:P,14,FALSE())</f>
        <v>792</v>
      </c>
      <c r="L51" s="328" t="str">
        <f>IF(VLOOKUP(B51,ИСХОДНИК!A:R,18,FALSE())=1,ИСХОДНИК!$T$2,IF(VLOOKUP(B51,ИСХОДНИК!A:R,18,FALSE())=2,ИСХОДНИК!$T$5,IF(VLOOKUP(B51,ИСХОДНИК!A:R,18,FALSE())=3,ИСХОДНИК!$T$6)))</f>
        <v>○</v>
      </c>
    </row>
    <row r="52" spans="2:12" ht="29.25" customHeight="1">
      <c r="B52" s="128" t="s">
        <v>1077</v>
      </c>
      <c r="C52" s="159" t="str">
        <f>VLOOKUP(B52,ИСХОДНИК!A:P,5,FALSE())</f>
        <v>SFV-R 25</v>
      </c>
      <c r="D52" s="132">
        <f>VLOOKUP(B52,ИСХОДНИК!A:P,6,FALSE())</f>
        <v>23</v>
      </c>
      <c r="E52" s="161">
        <f>VLOOKUP(B52,ИСХОДНИК!A:P,7,FALSE())</f>
        <v>25</v>
      </c>
      <c r="F52" s="132" t="str">
        <f>VLOOKUP(B52,ИСХОДНИК!A:P,10,FALSE())</f>
        <v>R717, R744 и фреоны</v>
      </c>
      <c r="G52" s="132" t="str">
        <f>VLOOKUP(B52,ИСХОДНИК!A:P,9,FALSE())</f>
        <v xml:space="preserve"> -50…100</v>
      </c>
      <c r="H52" s="222" t="str">
        <f>VLOOKUP(B52,ИСХОДНИК!A:K,11,FALSE)</f>
        <v>Вход - резьба G 1 1/4"
Выход - резьба G 1 1/2"</v>
      </c>
      <c r="I52" s="131" t="str">
        <f>VLOOKUP(B52,ИСХОДНИК!A:P,15,FALSE())</f>
        <v>U6 PL40R</v>
      </c>
      <c r="J52" s="135">
        <f>VLOOKUP(B52,ИСХОДНИК!A:P,13,FALSE())</f>
        <v>660</v>
      </c>
      <c r="K52" s="135">
        <f>VLOOKUP(B52,ИСХОДНИК!A:P,14,FALSE())</f>
        <v>792</v>
      </c>
      <c r="L52" s="328" t="str">
        <f>IF(VLOOKUP(B52,ИСХОДНИК!A:R,18,FALSE())=1,ИСХОДНИК!$T$2,IF(VLOOKUP(B52,ИСХОДНИК!A:R,18,FALSE())=2,ИСХОДНИК!$T$5,IF(VLOOKUP(B52,ИСХОДНИК!A:R,18,FALSE())=3,ИСХОДНИК!$T$6)))</f>
        <v>○</v>
      </c>
    </row>
    <row r="53" spans="2:12" ht="29.25" customHeight="1">
      <c r="B53" s="128" t="s">
        <v>1078</v>
      </c>
      <c r="C53" s="159" t="str">
        <f>VLOOKUP(B53,ИСХОДНИК!A:P,5,FALSE())</f>
        <v>SFV-R 25</v>
      </c>
      <c r="D53" s="132">
        <f>VLOOKUP(B53,ИСХОДНИК!A:P,6,FALSE())</f>
        <v>24</v>
      </c>
      <c r="E53" s="161">
        <f>VLOOKUP(B53,ИСХОДНИК!A:P,7,FALSE())</f>
        <v>25</v>
      </c>
      <c r="F53" s="132" t="str">
        <f>VLOOKUP(B53,ИСХОДНИК!A:P,10,FALSE())</f>
        <v>R717, R744 и фреоны</v>
      </c>
      <c r="G53" s="132" t="str">
        <f>VLOOKUP(B53,ИСХОДНИК!A:P,9,FALSE())</f>
        <v xml:space="preserve"> -50…100</v>
      </c>
      <c r="H53" s="222" t="str">
        <f>VLOOKUP(B53,ИСХОДНИК!A:K,11,FALSE)</f>
        <v>Вход - резьба G 1 1/4"
Выход - резьба G 1 1/2"</v>
      </c>
      <c r="I53" s="131" t="str">
        <f>VLOOKUP(B53,ИСХОДНИК!A:P,15,FALSE())</f>
        <v>U6 PL40R</v>
      </c>
      <c r="J53" s="135">
        <f>VLOOKUP(B53,ИСХОДНИК!A:P,13,FALSE())</f>
        <v>660</v>
      </c>
      <c r="K53" s="135">
        <f>VLOOKUP(B53,ИСХОДНИК!A:P,14,FALSE())</f>
        <v>792</v>
      </c>
      <c r="L53" s="328" t="str">
        <f>IF(VLOOKUP(B53,ИСХОДНИК!A:R,18,FALSE())=1,ИСХОДНИК!$T$2,IF(VLOOKUP(B53,ИСХОДНИК!A:R,18,FALSE())=2,ИСХОДНИК!$T$5,IF(VLOOKUP(B53,ИСХОДНИК!A:R,18,FALSE())=3,ИСХОДНИК!$T$6)))</f>
        <v>○</v>
      </c>
    </row>
    <row r="54" spans="2:12" ht="29.25" customHeight="1">
      <c r="B54" s="128" t="s">
        <v>1079</v>
      </c>
      <c r="C54" s="159" t="str">
        <f>VLOOKUP(B54,ИСХОДНИК!A:P,5,FALSE())</f>
        <v>SFV-R 25</v>
      </c>
      <c r="D54" s="132">
        <f>VLOOKUP(B54,ИСХОДНИК!A:P,6,FALSE())</f>
        <v>25</v>
      </c>
      <c r="E54" s="161">
        <f>VLOOKUP(B54,ИСХОДНИК!A:P,7,FALSE())</f>
        <v>25</v>
      </c>
      <c r="F54" s="132" t="str">
        <f>VLOOKUP(B54,ИСХОДНИК!A:P,10,FALSE())</f>
        <v>R717, R744 и фреоны</v>
      </c>
      <c r="G54" s="132" t="str">
        <f>VLOOKUP(B54,ИСХОДНИК!A:P,9,FALSE())</f>
        <v xml:space="preserve"> -50…100</v>
      </c>
      <c r="H54" s="222" t="str">
        <f>VLOOKUP(B54,ИСХОДНИК!A:K,11,FALSE)</f>
        <v>Вход - резьба G 1 1/4"
Выход - резьба G 1 1/2"</v>
      </c>
      <c r="I54" s="131" t="str">
        <f>VLOOKUP(B54,ИСХОДНИК!A:P,15,FALSE())</f>
        <v>U6 PL40R</v>
      </c>
      <c r="J54" s="135">
        <f>VLOOKUP(B54,ИСХОДНИК!A:P,13,FALSE())</f>
        <v>660</v>
      </c>
      <c r="K54" s="135">
        <f>VLOOKUP(B54,ИСХОДНИК!A:P,14,FALSE())</f>
        <v>792</v>
      </c>
      <c r="L54" s="328" t="str">
        <f>IF(VLOOKUP(B54,ИСХОДНИК!A:R,18,FALSE())=1,ИСХОДНИК!$T$2,IF(VLOOKUP(B54,ИСХОДНИК!A:R,18,FALSE())=2,ИСХОДНИК!$T$5,IF(VLOOKUP(B54,ИСХОДНИК!A:R,18,FALSE())=3,ИСХОДНИК!$T$6)))</f>
        <v>○</v>
      </c>
    </row>
    <row r="55" spans="2:12" ht="29.25" customHeight="1">
      <c r="B55" s="128" t="s">
        <v>1080</v>
      </c>
      <c r="C55" s="159" t="str">
        <f>VLOOKUP(B55,ИСХОДНИК!A:P,5,FALSE())</f>
        <v>SFV-R 25</v>
      </c>
      <c r="D55" s="132">
        <f>VLOOKUP(B55,ИСХОДНИК!A:P,6,FALSE())</f>
        <v>26</v>
      </c>
      <c r="E55" s="161">
        <f>VLOOKUP(B55,ИСХОДНИК!A:P,7,FALSE())</f>
        <v>25</v>
      </c>
      <c r="F55" s="132" t="str">
        <f>VLOOKUP(B55,ИСХОДНИК!A:P,10,FALSE())</f>
        <v>R717, R744 и фреоны</v>
      </c>
      <c r="G55" s="132" t="str">
        <f>VLOOKUP(B55,ИСХОДНИК!A:P,9,FALSE())</f>
        <v xml:space="preserve"> -50…100</v>
      </c>
      <c r="H55" s="222" t="str">
        <f>VLOOKUP(B55,ИСХОДНИК!A:K,11,FALSE)</f>
        <v>Вход - резьба G 1 1/4"
Выход - резьба G 1 1/2"</v>
      </c>
      <c r="I55" s="131" t="str">
        <f>VLOOKUP(B55,ИСХОДНИК!A:P,15,FALSE())</f>
        <v>U6 PL40R</v>
      </c>
      <c r="J55" s="135">
        <f>VLOOKUP(B55,ИСХОДНИК!A:P,13,FALSE())</f>
        <v>660</v>
      </c>
      <c r="K55" s="135">
        <f>VLOOKUP(B55,ИСХОДНИК!A:P,14,FALSE())</f>
        <v>792</v>
      </c>
      <c r="L55" s="328" t="str">
        <f>IF(VLOOKUP(B55,ИСХОДНИК!A:R,18,FALSE())=1,ИСХОДНИК!$T$2,IF(VLOOKUP(B55,ИСХОДНИК!A:R,18,FALSE())=2,ИСХОДНИК!$T$5,IF(VLOOKUP(B55,ИСХОДНИК!A:R,18,FALSE())=3,ИСХОДНИК!$T$6)))</f>
        <v>○</v>
      </c>
    </row>
    <row r="56" spans="2:12" ht="29.25" customHeight="1">
      <c r="B56" s="128" t="s">
        <v>1081</v>
      </c>
      <c r="C56" s="159" t="str">
        <f>VLOOKUP(B56,ИСХОДНИК!A:P,5,FALSE())</f>
        <v>SFV-R 25</v>
      </c>
      <c r="D56" s="132">
        <f>VLOOKUP(B56,ИСХОДНИК!A:P,6,FALSE())</f>
        <v>27</v>
      </c>
      <c r="E56" s="161">
        <f>VLOOKUP(B56,ИСХОДНИК!A:P,7,FALSE())</f>
        <v>25</v>
      </c>
      <c r="F56" s="132" t="str">
        <f>VLOOKUP(B56,ИСХОДНИК!A:P,10,FALSE())</f>
        <v>R717, R744 и фреоны</v>
      </c>
      <c r="G56" s="132" t="str">
        <f>VLOOKUP(B56,ИСХОДНИК!A:P,9,FALSE())</f>
        <v xml:space="preserve"> -50…100</v>
      </c>
      <c r="H56" s="222" t="str">
        <f>VLOOKUP(B56,ИСХОДНИК!A:K,11,FALSE)</f>
        <v>Вход - резьба G 1 1/4"
Выход - резьба G 1 1/2"</v>
      </c>
      <c r="I56" s="131" t="str">
        <f>VLOOKUP(B56,ИСХОДНИК!A:P,15,FALSE())</f>
        <v>U6 PL40R</v>
      </c>
      <c r="J56" s="135">
        <f>VLOOKUP(B56,ИСХОДНИК!A:P,13,FALSE())</f>
        <v>660</v>
      </c>
      <c r="K56" s="135">
        <f>VLOOKUP(B56,ИСХОДНИК!A:P,14,FALSE())</f>
        <v>792</v>
      </c>
      <c r="L56" s="328" t="str">
        <f>IF(VLOOKUP(B56,ИСХОДНИК!A:R,18,FALSE())=1,ИСХОДНИК!$T$2,IF(VLOOKUP(B56,ИСХОДНИК!A:R,18,FALSE())=2,ИСХОДНИК!$T$5,IF(VLOOKUP(B56,ИСХОДНИК!A:R,18,FALSE())=3,ИСХОДНИК!$T$6)))</f>
        <v>○</v>
      </c>
    </row>
    <row r="57" spans="2:12" ht="29.25" customHeight="1">
      <c r="B57" s="128" t="s">
        <v>1082</v>
      </c>
      <c r="C57" s="159" t="str">
        <f>VLOOKUP(B57,ИСХОДНИК!A:P,5,FALSE())</f>
        <v>SFV-R 25</v>
      </c>
      <c r="D57" s="132">
        <f>VLOOKUP(B57,ИСХОДНИК!A:P,6,FALSE())</f>
        <v>28</v>
      </c>
      <c r="E57" s="161">
        <f>VLOOKUP(B57,ИСХОДНИК!A:P,7,FALSE())</f>
        <v>25</v>
      </c>
      <c r="F57" s="132" t="str">
        <f>VLOOKUP(B57,ИСХОДНИК!A:P,10,FALSE())</f>
        <v>R717, R744 и фреоны</v>
      </c>
      <c r="G57" s="132" t="str">
        <f>VLOOKUP(B57,ИСХОДНИК!A:P,9,FALSE())</f>
        <v xml:space="preserve"> -50…100</v>
      </c>
      <c r="H57" s="222" t="str">
        <f>VLOOKUP(B57,ИСХОДНИК!A:K,11,FALSE)</f>
        <v>Вход - резьба G 1 1/4"
Выход - резьба G 1 1/2"</v>
      </c>
      <c r="I57" s="131" t="str">
        <f>VLOOKUP(B57,ИСХОДНИК!A:P,15,FALSE())</f>
        <v>U6 PL40R</v>
      </c>
      <c r="J57" s="135">
        <f>VLOOKUP(B57,ИСХОДНИК!A:P,13,FALSE())</f>
        <v>660</v>
      </c>
      <c r="K57" s="135">
        <f>VLOOKUP(B57,ИСХОДНИК!A:P,14,FALSE())</f>
        <v>792</v>
      </c>
      <c r="L57" s="328" t="str">
        <f>IF(VLOOKUP(B57,ИСХОДНИК!A:R,18,FALSE())=1,ИСХОДНИК!$T$2,IF(VLOOKUP(B57,ИСХОДНИК!A:R,18,FALSE())=2,ИСХОДНИК!$T$5,IF(VLOOKUP(B57,ИСХОДНИК!A:R,18,FALSE())=3,ИСХОДНИК!$T$6)))</f>
        <v>○</v>
      </c>
    </row>
    <row r="58" spans="2:12" ht="29.25" customHeight="1">
      <c r="B58" s="128" t="s">
        <v>1083</v>
      </c>
      <c r="C58" s="159" t="str">
        <f>VLOOKUP(B58,ИСХОДНИК!A:P,5,FALSE())</f>
        <v>SFV-R 25</v>
      </c>
      <c r="D58" s="132">
        <f>VLOOKUP(B58,ИСХОДНИК!A:P,6,FALSE())</f>
        <v>29</v>
      </c>
      <c r="E58" s="161">
        <f>VLOOKUP(B58,ИСХОДНИК!A:P,7,FALSE())</f>
        <v>25</v>
      </c>
      <c r="F58" s="132" t="str">
        <f>VLOOKUP(B58,ИСХОДНИК!A:P,10,FALSE())</f>
        <v>R717, R744 и фреоны</v>
      </c>
      <c r="G58" s="132" t="str">
        <f>VLOOKUP(B58,ИСХОДНИК!A:P,9,FALSE())</f>
        <v xml:space="preserve"> -50…100</v>
      </c>
      <c r="H58" s="222" t="str">
        <f>VLOOKUP(B58,ИСХОДНИК!A:K,11,FALSE)</f>
        <v>Вход - резьба G 1 1/4"
Выход - резьба G 1 1/2"</v>
      </c>
      <c r="I58" s="131" t="str">
        <f>VLOOKUP(B58,ИСХОДНИК!A:P,15,FALSE())</f>
        <v>U6 PL40R</v>
      </c>
      <c r="J58" s="135">
        <f>VLOOKUP(B58,ИСХОДНИК!A:P,13,FALSE())</f>
        <v>660</v>
      </c>
      <c r="K58" s="135">
        <f>VLOOKUP(B58,ИСХОДНИК!A:P,14,FALSE())</f>
        <v>792</v>
      </c>
      <c r="L58" s="328" t="str">
        <f>IF(VLOOKUP(B58,ИСХОДНИК!A:R,18,FALSE())=1,ИСХОДНИК!$T$2,IF(VLOOKUP(B58,ИСХОДНИК!A:R,18,FALSE())=2,ИСХОДНИК!$T$5,IF(VLOOKUP(B58,ИСХОДНИК!A:R,18,FALSE())=3,ИСХОДНИК!$T$6)))</f>
        <v>○</v>
      </c>
    </row>
    <row r="59" spans="2:12" ht="29.25" customHeight="1">
      <c r="B59" s="128" t="s">
        <v>1084</v>
      </c>
      <c r="C59" s="159" t="str">
        <f>VLOOKUP(B59,ИСХОДНИК!A:P,5,FALSE())</f>
        <v>SFV-R 25</v>
      </c>
      <c r="D59" s="132">
        <f>VLOOKUP(B59,ИСХОДНИК!A:P,6,FALSE())</f>
        <v>30</v>
      </c>
      <c r="E59" s="161">
        <f>VLOOKUP(B59,ИСХОДНИК!A:P,7,FALSE())</f>
        <v>25</v>
      </c>
      <c r="F59" s="132" t="str">
        <f>VLOOKUP(B59,ИСХОДНИК!A:P,10,FALSE())</f>
        <v>R717, R744 и фреоны</v>
      </c>
      <c r="G59" s="132" t="str">
        <f>VLOOKUP(B59,ИСХОДНИК!A:P,9,FALSE())</f>
        <v xml:space="preserve"> -50…100</v>
      </c>
      <c r="H59" s="222" t="str">
        <f>VLOOKUP(B59,ИСХОДНИК!A:K,11,FALSE)</f>
        <v>Вход - резьба G 1 1/4"
Выход - резьба G 1 1/2"</v>
      </c>
      <c r="I59" s="131" t="str">
        <f>VLOOKUP(B59,ИСХОДНИК!A:P,15,FALSE())</f>
        <v>U6 PL40R</v>
      </c>
      <c r="J59" s="135">
        <f>VLOOKUP(B59,ИСХОДНИК!A:P,13,FALSE())</f>
        <v>660</v>
      </c>
      <c r="K59" s="135">
        <f>VLOOKUP(B59,ИСХОДНИК!A:P,14,FALSE())</f>
        <v>792</v>
      </c>
      <c r="L59" s="328" t="str">
        <f>IF(VLOOKUP(B59,ИСХОДНИК!A:R,18,FALSE())=1,ИСХОДНИК!$T$2,IF(VLOOKUP(B59,ИСХОДНИК!A:R,18,FALSE())=2,ИСХОДНИК!$T$5,IF(VLOOKUP(B59,ИСХОДНИК!A:R,18,FALSE())=3,ИСХОДНИК!$T$6)))</f>
        <v>○</v>
      </c>
    </row>
    <row r="60" spans="2:12" ht="29.25" customHeight="1">
      <c r="B60" s="128" t="s">
        <v>1095</v>
      </c>
      <c r="C60" s="159" t="str">
        <f>VLOOKUP(B60,ИСХОДНИК!A:P,5,FALSE())</f>
        <v>SFV-R 25</v>
      </c>
      <c r="D60" s="132">
        <f>VLOOKUP(B60,ИСХОДНИК!A:P,6,FALSE())</f>
        <v>31</v>
      </c>
      <c r="E60" s="161">
        <f>VLOOKUP(B60,ИСХОДНИК!A:P,7,FALSE())</f>
        <v>25</v>
      </c>
      <c r="F60" s="132" t="str">
        <f>VLOOKUP(B60,ИСХОДНИК!A:P,10,FALSE())</f>
        <v>R717, R744 и фреоны</v>
      </c>
      <c r="G60" s="132" t="str">
        <f>VLOOKUP(B60,ИСХОДНИК!A:P,9,FALSE())</f>
        <v xml:space="preserve"> -50…100</v>
      </c>
      <c r="H60" s="222" t="str">
        <f>VLOOKUP(B60,ИСХОДНИК!A:K,11,FALSE)</f>
        <v>Вход - резьба G 1 1/4"
Выход - резьба G 1 1/2"</v>
      </c>
      <c r="I60" s="131" t="str">
        <f>VLOOKUP(B60,ИСХОДНИК!A:P,15,FALSE())</f>
        <v>U6 PL40R</v>
      </c>
      <c r="J60" s="135">
        <f>VLOOKUP(B60,ИСХОДНИК!A:P,13,FALSE())</f>
        <v>660</v>
      </c>
      <c r="K60" s="135">
        <f>VLOOKUP(B60,ИСХОДНИК!A:P,14,FALSE())</f>
        <v>792</v>
      </c>
      <c r="L60" s="328" t="str">
        <f>IF(VLOOKUP(B60,ИСХОДНИК!A:R,18,FALSE())=1,ИСХОДНИК!$T$2,IF(VLOOKUP(B60,ИСХОДНИК!A:R,18,FALSE())=2,ИСХОДНИК!$T$5,IF(VLOOKUP(B60,ИСХОДНИК!A:R,18,FALSE())=3,ИСХОДНИК!$T$6)))</f>
        <v>○</v>
      </c>
    </row>
    <row r="61" spans="2:12" ht="29.25" customHeight="1">
      <c r="B61" s="128" t="s">
        <v>1085</v>
      </c>
      <c r="C61" s="159" t="str">
        <f>VLOOKUP(B61,ИСХОДНИК!A:P,5,FALSE())</f>
        <v>SFV-R 25</v>
      </c>
      <c r="D61" s="132">
        <f>VLOOKUP(B61,ИСХОДНИК!A:P,6,FALSE())</f>
        <v>32</v>
      </c>
      <c r="E61" s="161">
        <f>VLOOKUP(B61,ИСХОДНИК!A:P,7,FALSE())</f>
        <v>25</v>
      </c>
      <c r="F61" s="132" t="str">
        <f>VLOOKUP(B61,ИСХОДНИК!A:P,10,FALSE())</f>
        <v>R717, R744 и фреоны</v>
      </c>
      <c r="G61" s="132" t="str">
        <f>VLOOKUP(B61,ИСХОДНИК!A:P,9,FALSE())</f>
        <v xml:space="preserve"> -50…100</v>
      </c>
      <c r="H61" s="222" t="str">
        <f>VLOOKUP(B61,ИСХОДНИК!A:K,11,FALSE)</f>
        <v>Вход - резьба G 1 1/4"
Выход - резьба G 1 1/2"</v>
      </c>
      <c r="I61" s="131" t="str">
        <f>VLOOKUP(B61,ИСХОДНИК!A:P,15,FALSE())</f>
        <v>U6 PL40R</v>
      </c>
      <c r="J61" s="135">
        <f>VLOOKUP(B61,ИСХОДНИК!A:P,13,FALSE())</f>
        <v>660</v>
      </c>
      <c r="K61" s="135">
        <f>VLOOKUP(B61,ИСХОДНИК!A:P,14,FALSE())</f>
        <v>792</v>
      </c>
      <c r="L61" s="328" t="str">
        <f>IF(VLOOKUP(B61,ИСХОДНИК!A:R,18,FALSE())=1,ИСХОДНИК!$T$2,IF(VLOOKUP(B61,ИСХОДНИК!A:R,18,FALSE())=2,ИСХОДНИК!$T$5,IF(VLOOKUP(B61,ИСХОДНИК!A:R,18,FALSE())=3,ИСХОДНИК!$T$6)))</f>
        <v>○</v>
      </c>
    </row>
    <row r="62" spans="2:12" ht="29.25" customHeight="1">
      <c r="B62" s="128" t="s">
        <v>1086</v>
      </c>
      <c r="C62" s="159" t="str">
        <f>VLOOKUP(B62,ИСХОДНИК!A:P,5,FALSE())</f>
        <v>SFV-R 25</v>
      </c>
      <c r="D62" s="132">
        <f>VLOOKUP(B62,ИСХОДНИК!A:P,6,FALSE())</f>
        <v>33</v>
      </c>
      <c r="E62" s="161">
        <f>VLOOKUP(B62,ИСХОДНИК!A:P,7,FALSE())</f>
        <v>25</v>
      </c>
      <c r="F62" s="132" t="str">
        <f>VLOOKUP(B62,ИСХОДНИК!A:P,10,FALSE())</f>
        <v>R717, R744 и фреоны</v>
      </c>
      <c r="G62" s="132" t="str">
        <f>VLOOKUP(B62,ИСХОДНИК!A:P,9,FALSE())</f>
        <v xml:space="preserve"> -50…100</v>
      </c>
      <c r="H62" s="222" t="str">
        <f>VLOOKUP(B62,ИСХОДНИК!A:K,11,FALSE)</f>
        <v>Вход - резьба G 1 1/4"
Выход - резьба G 1 1/2"</v>
      </c>
      <c r="I62" s="131" t="str">
        <f>VLOOKUP(B62,ИСХОДНИК!A:P,15,FALSE())</f>
        <v>U6 PL40R</v>
      </c>
      <c r="J62" s="135">
        <f>VLOOKUP(B62,ИСХОДНИК!A:P,13,FALSE())</f>
        <v>660</v>
      </c>
      <c r="K62" s="135">
        <f>VLOOKUP(B62,ИСХОДНИК!A:P,14,FALSE())</f>
        <v>792</v>
      </c>
      <c r="L62" s="328" t="str">
        <f>IF(VLOOKUP(B62,ИСХОДНИК!A:R,18,FALSE())=1,ИСХОДНИК!$T$2,IF(VLOOKUP(B62,ИСХОДНИК!A:R,18,FALSE())=2,ИСХОДНИК!$T$5,IF(VLOOKUP(B62,ИСХОДНИК!A:R,18,FALSE())=3,ИСХОДНИК!$T$6)))</f>
        <v>○</v>
      </c>
    </row>
    <row r="63" spans="2:12" ht="29.25" customHeight="1">
      <c r="B63" s="128" t="s">
        <v>1087</v>
      </c>
      <c r="C63" s="159" t="str">
        <f>VLOOKUP(B63,ИСХОДНИК!A:P,5,FALSE())</f>
        <v>SFV-R 25</v>
      </c>
      <c r="D63" s="132">
        <f>VLOOKUP(B63,ИСХОДНИК!A:P,6,FALSE())</f>
        <v>34</v>
      </c>
      <c r="E63" s="161">
        <f>VLOOKUP(B63,ИСХОДНИК!A:P,7,FALSE())</f>
        <v>25</v>
      </c>
      <c r="F63" s="132" t="str">
        <f>VLOOKUP(B63,ИСХОДНИК!A:P,10,FALSE())</f>
        <v>R717, R744 и фреоны</v>
      </c>
      <c r="G63" s="132" t="str">
        <f>VLOOKUP(B63,ИСХОДНИК!A:P,9,FALSE())</f>
        <v xml:space="preserve"> -50…100</v>
      </c>
      <c r="H63" s="222" t="str">
        <f>VLOOKUP(B63,ИСХОДНИК!A:K,11,FALSE)</f>
        <v>Вход - резьба G 1 1/4"
Выход - резьба G 1 1/2"</v>
      </c>
      <c r="I63" s="131" t="str">
        <f>VLOOKUP(B63,ИСХОДНИК!A:P,15,FALSE())</f>
        <v>U6 PL40R</v>
      </c>
      <c r="J63" s="135">
        <f>VLOOKUP(B63,ИСХОДНИК!A:P,13,FALSE())</f>
        <v>660</v>
      </c>
      <c r="K63" s="135">
        <f>VLOOKUP(B63,ИСХОДНИК!A:P,14,FALSE())</f>
        <v>792</v>
      </c>
      <c r="L63" s="328" t="str">
        <f>IF(VLOOKUP(B63,ИСХОДНИК!A:R,18,FALSE())=1,ИСХОДНИК!$T$2,IF(VLOOKUP(B63,ИСХОДНИК!A:R,18,FALSE())=2,ИСХОДНИК!$T$5,IF(VLOOKUP(B63,ИСХОДНИК!A:R,18,FALSE())=3,ИСХОДНИК!$T$6)))</f>
        <v>○</v>
      </c>
    </row>
    <row r="64" spans="2:12" ht="29.25" customHeight="1">
      <c r="B64" s="128" t="s">
        <v>1088</v>
      </c>
      <c r="C64" s="159" t="str">
        <f>VLOOKUP(B64,ИСХОДНИК!A:P,5,FALSE())</f>
        <v>SFV-R 25</v>
      </c>
      <c r="D64" s="132">
        <f>VLOOKUP(B64,ИСХОДНИК!A:P,6,FALSE())</f>
        <v>35</v>
      </c>
      <c r="E64" s="161">
        <f>VLOOKUP(B64,ИСХОДНИК!A:P,7,FALSE())</f>
        <v>25</v>
      </c>
      <c r="F64" s="132" t="str">
        <f>VLOOKUP(B64,ИСХОДНИК!A:P,10,FALSE())</f>
        <v>R717, R744 и фреоны</v>
      </c>
      <c r="G64" s="132" t="str">
        <f>VLOOKUP(B64,ИСХОДНИК!A:P,9,FALSE())</f>
        <v xml:space="preserve"> -50…100</v>
      </c>
      <c r="H64" s="222" t="str">
        <f>VLOOKUP(B64,ИСХОДНИК!A:K,11,FALSE)</f>
        <v>Вход - резьба G 1 1/4"
Выход - резьба G 1 1/2"</v>
      </c>
      <c r="I64" s="131" t="str">
        <f>VLOOKUP(B64,ИСХОДНИК!A:P,15,FALSE())</f>
        <v>U6 PL40R</v>
      </c>
      <c r="J64" s="135">
        <f>VLOOKUP(B64,ИСХОДНИК!A:P,13,FALSE())</f>
        <v>660</v>
      </c>
      <c r="K64" s="135">
        <f>VLOOKUP(B64,ИСХОДНИК!A:P,14,FALSE())</f>
        <v>792</v>
      </c>
      <c r="L64" s="328" t="str">
        <f>IF(VLOOKUP(B64,ИСХОДНИК!A:R,18,FALSE())=1,ИСХОДНИК!$T$2,IF(VLOOKUP(B64,ИСХОДНИК!A:R,18,FALSE())=2,ИСХОДНИК!$T$5,IF(VLOOKUP(B64,ИСХОДНИК!A:R,18,FALSE())=3,ИСХОДНИК!$T$6)))</f>
        <v>○</v>
      </c>
    </row>
    <row r="65" spans="2:12" ht="29.25" customHeight="1">
      <c r="B65" s="128" t="s">
        <v>1089</v>
      </c>
      <c r="C65" s="159" t="str">
        <f>VLOOKUP(B65,ИСХОДНИК!A:P,5,FALSE())</f>
        <v>SFV-R 25</v>
      </c>
      <c r="D65" s="132">
        <f>VLOOKUP(B65,ИСХОДНИК!A:P,6,FALSE())</f>
        <v>36</v>
      </c>
      <c r="E65" s="161">
        <f>VLOOKUP(B65,ИСХОДНИК!A:P,7,FALSE())</f>
        <v>25</v>
      </c>
      <c r="F65" s="132" t="str">
        <f>VLOOKUP(B65,ИСХОДНИК!A:P,10,FALSE())</f>
        <v>R717, R744 и фреоны</v>
      </c>
      <c r="G65" s="132" t="str">
        <f>VLOOKUP(B65,ИСХОДНИК!A:P,9,FALSE())</f>
        <v xml:space="preserve"> -50…100</v>
      </c>
      <c r="H65" s="222" t="str">
        <f>VLOOKUP(B65,ИСХОДНИК!A:K,11,FALSE)</f>
        <v>Вход - резьба G 1 1/4"
Выход - резьба G 1 1/2"</v>
      </c>
      <c r="I65" s="131" t="str">
        <f>VLOOKUP(B65,ИСХОДНИК!A:P,15,FALSE())</f>
        <v>U6 PL40R</v>
      </c>
      <c r="J65" s="135">
        <f>VLOOKUP(B65,ИСХОДНИК!A:P,13,FALSE())</f>
        <v>660</v>
      </c>
      <c r="K65" s="135">
        <f>VLOOKUP(B65,ИСХОДНИК!A:P,14,FALSE())</f>
        <v>792</v>
      </c>
      <c r="L65" s="328" t="str">
        <f>IF(VLOOKUP(B65,ИСХОДНИК!A:R,18,FALSE())=1,ИСХОДНИК!$T$2,IF(VLOOKUP(B65,ИСХОДНИК!A:R,18,FALSE())=2,ИСХОДНИК!$T$5,IF(VLOOKUP(B65,ИСХОДНИК!A:R,18,FALSE())=3,ИСХОДНИК!$T$6)))</f>
        <v>○</v>
      </c>
    </row>
    <row r="66" spans="2:12" ht="29.25" customHeight="1">
      <c r="B66" s="128" t="s">
        <v>1090</v>
      </c>
      <c r="C66" s="159" t="str">
        <f>VLOOKUP(B66,ИСХОДНИК!A:P,5,FALSE())</f>
        <v>SFV-R 25</v>
      </c>
      <c r="D66" s="132">
        <f>VLOOKUP(B66,ИСХОДНИК!A:P,6,FALSE())</f>
        <v>37</v>
      </c>
      <c r="E66" s="161">
        <f>VLOOKUP(B66,ИСХОДНИК!A:P,7,FALSE())</f>
        <v>25</v>
      </c>
      <c r="F66" s="132" t="str">
        <f>VLOOKUP(B66,ИСХОДНИК!A:P,10,FALSE())</f>
        <v>R717, R744 и фреоны</v>
      </c>
      <c r="G66" s="132" t="str">
        <f>VLOOKUP(B66,ИСХОДНИК!A:P,9,FALSE())</f>
        <v xml:space="preserve"> -50…100</v>
      </c>
      <c r="H66" s="222" t="str">
        <f>VLOOKUP(B66,ИСХОДНИК!A:K,11,FALSE)</f>
        <v>Вход - резьба G 1 1/4"
Выход - резьба G 1 1/2"</v>
      </c>
      <c r="I66" s="131" t="str">
        <f>VLOOKUP(B66,ИСХОДНИК!A:P,15,FALSE())</f>
        <v>U6 PL40R</v>
      </c>
      <c r="J66" s="135">
        <f>VLOOKUP(B66,ИСХОДНИК!A:P,13,FALSE())</f>
        <v>660</v>
      </c>
      <c r="K66" s="135">
        <f>VLOOKUP(B66,ИСХОДНИК!A:P,14,FALSE())</f>
        <v>792</v>
      </c>
      <c r="L66" s="328" t="str">
        <f>IF(VLOOKUP(B66,ИСХОДНИК!A:R,18,FALSE())=1,ИСХОДНИК!$T$2,IF(VLOOKUP(B66,ИСХОДНИК!A:R,18,FALSE())=2,ИСХОДНИК!$T$5,IF(VLOOKUP(B66,ИСХОДНИК!A:R,18,FALSE())=3,ИСХОДНИК!$T$6)))</f>
        <v>○</v>
      </c>
    </row>
    <row r="67" spans="2:12" ht="29.25" customHeight="1">
      <c r="B67" s="128" t="s">
        <v>1091</v>
      </c>
      <c r="C67" s="159" t="str">
        <f>VLOOKUP(B67,ИСХОДНИК!A:P,5,FALSE())</f>
        <v>SFV-R 25</v>
      </c>
      <c r="D67" s="132">
        <f>VLOOKUP(B67,ИСХОДНИК!A:P,6,FALSE())</f>
        <v>38</v>
      </c>
      <c r="E67" s="161">
        <f>VLOOKUP(B67,ИСХОДНИК!A:P,7,FALSE())</f>
        <v>25</v>
      </c>
      <c r="F67" s="132" t="str">
        <f>VLOOKUP(B67,ИСХОДНИК!A:P,10,FALSE())</f>
        <v>R717, R744 и фреоны</v>
      </c>
      <c r="G67" s="132" t="str">
        <f>VLOOKUP(B67,ИСХОДНИК!A:P,9,FALSE())</f>
        <v xml:space="preserve"> -50…100</v>
      </c>
      <c r="H67" s="222" t="str">
        <f>VLOOKUP(B67,ИСХОДНИК!A:K,11,FALSE)</f>
        <v>Вход - резьба G 1 1/4"
Выход - резьба G 1 1/2"</v>
      </c>
      <c r="I67" s="131" t="str">
        <f>VLOOKUP(B67,ИСХОДНИК!A:P,15,FALSE())</f>
        <v>U6 PL40R</v>
      </c>
      <c r="J67" s="135">
        <f>VLOOKUP(B67,ИСХОДНИК!A:P,13,FALSE())</f>
        <v>660</v>
      </c>
      <c r="K67" s="135">
        <f>VLOOKUP(B67,ИСХОДНИК!A:P,14,FALSE())</f>
        <v>792</v>
      </c>
      <c r="L67" s="328" t="str">
        <f>IF(VLOOKUP(B67,ИСХОДНИК!A:R,18,FALSE())=1,ИСХОДНИК!$T$2,IF(VLOOKUP(B67,ИСХОДНИК!A:R,18,FALSE())=2,ИСХОДНИК!$T$5,IF(VLOOKUP(B67,ИСХОДНИК!A:R,18,FALSE())=3,ИСХОДНИК!$T$6)))</f>
        <v>○</v>
      </c>
    </row>
    <row r="68" spans="2:12" ht="29.25" customHeight="1">
      <c r="B68" s="128" t="s">
        <v>1092</v>
      </c>
      <c r="C68" s="159" t="str">
        <f>VLOOKUP(B68,ИСХОДНИК!A:P,5,FALSE())</f>
        <v>SFV-R 25</v>
      </c>
      <c r="D68" s="132">
        <f>VLOOKUP(B68,ИСХОДНИК!A:P,6,FALSE())</f>
        <v>39</v>
      </c>
      <c r="E68" s="161">
        <f>VLOOKUP(B68,ИСХОДНИК!A:P,7,FALSE())</f>
        <v>25</v>
      </c>
      <c r="F68" s="132" t="str">
        <f>VLOOKUP(B68,ИСХОДНИК!A:P,10,FALSE())</f>
        <v>R717, R744 и фреоны</v>
      </c>
      <c r="G68" s="132" t="str">
        <f>VLOOKUP(B68,ИСХОДНИК!A:P,9,FALSE())</f>
        <v xml:space="preserve"> -50…100</v>
      </c>
      <c r="H68" s="222" t="str">
        <f>VLOOKUP(B68,ИСХОДНИК!A:K,11,FALSE)</f>
        <v>Вход - резьба G 1 1/4"
Выход - резьба G 1 1/2"</v>
      </c>
      <c r="I68" s="131" t="str">
        <f>VLOOKUP(B68,ИСХОДНИК!A:P,15,FALSE())</f>
        <v>U6 PL40R</v>
      </c>
      <c r="J68" s="135">
        <f>VLOOKUP(B68,ИСХОДНИК!A:P,13,FALSE())</f>
        <v>660</v>
      </c>
      <c r="K68" s="135">
        <f>VLOOKUP(B68,ИСХОДНИК!A:P,14,FALSE())</f>
        <v>792</v>
      </c>
      <c r="L68" s="328" t="str">
        <f>IF(VLOOKUP(B68,ИСХОДНИК!A:R,18,FALSE())=1,ИСХОДНИК!$T$2,IF(VLOOKUP(B68,ИСХОДНИК!A:R,18,FALSE())=2,ИСХОДНИК!$T$5,IF(VLOOKUP(B68,ИСХОДНИК!A:R,18,FALSE())=3,ИСХОДНИК!$T$6)))</f>
        <v>○</v>
      </c>
    </row>
    <row r="69" spans="2:12" ht="29.25" customHeight="1">
      <c r="B69" s="128" t="s">
        <v>1093</v>
      </c>
      <c r="C69" s="159" t="str">
        <f>VLOOKUP(B69,ИСХОДНИК!A:P,5,FALSE())</f>
        <v>SFV-R 25</v>
      </c>
      <c r="D69" s="132">
        <f>VLOOKUP(B69,ИСХОДНИК!A:P,6,FALSE())</f>
        <v>40</v>
      </c>
      <c r="E69" s="161">
        <f>VLOOKUP(B69,ИСХОДНИК!A:P,7,FALSE())</f>
        <v>25</v>
      </c>
      <c r="F69" s="132" t="str">
        <f>VLOOKUP(B69,ИСХОДНИК!A:P,10,FALSE())</f>
        <v>R717, R744 и фреоны</v>
      </c>
      <c r="G69" s="132" t="str">
        <f>VLOOKUP(B69,ИСХОДНИК!A:P,9,FALSE())</f>
        <v xml:space="preserve"> -50…100</v>
      </c>
      <c r="H69" s="222" t="str">
        <f>VLOOKUP(B69,ИСХОДНИК!A:K,11,FALSE)</f>
        <v>Вход - резьба G 1 1/4"
Выход - резьба G 1 1/2"</v>
      </c>
      <c r="I69" s="131" t="str">
        <f>VLOOKUP(B69,ИСХОДНИК!A:P,15,FALSE())</f>
        <v>U6 PL40R</v>
      </c>
      <c r="J69" s="135">
        <f>VLOOKUP(B69,ИСХОДНИК!A:P,13,FALSE())</f>
        <v>660</v>
      </c>
      <c r="K69" s="135">
        <f>VLOOKUP(B69,ИСХОДНИК!A:P,14,FALSE())</f>
        <v>792</v>
      </c>
      <c r="L69" s="328" t="str">
        <f>IF(VLOOKUP(B69,ИСХОДНИК!A:R,18,FALSE())=1,ИСХОДНИК!$T$2,IF(VLOOKUP(B69,ИСХОДНИК!A:R,18,FALSE())=2,ИСХОДНИК!$T$5,IF(VLOOKUP(B69,ИСХОДНИК!A:R,18,FALSE())=3,ИСХОДНИК!$T$6)))</f>
        <v>○</v>
      </c>
    </row>
    <row r="71" spans="2:12" ht="24.75" customHeight="1">
      <c r="B71" s="580" t="s">
        <v>1162</v>
      </c>
      <c r="C71" s="580"/>
      <c r="D71" s="580"/>
      <c r="E71" s="580"/>
      <c r="F71" s="580"/>
      <c r="G71" s="580"/>
      <c r="H71" s="580"/>
      <c r="I71" s="580"/>
      <c r="J71" s="580"/>
      <c r="K71" s="580"/>
      <c r="L71" s="580"/>
    </row>
    <row r="74" spans="2:12">
      <c r="B74" s="138"/>
    </row>
    <row r="75" spans="2:12">
      <c r="B75" s="138"/>
    </row>
    <row r="76" spans="2:12">
      <c r="B76" s="138"/>
    </row>
  </sheetData>
  <autoFilter ref="B11:L11" xr:uid="{B3C93612-1BE0-4725-B6BA-7643E2B3EDF7}"/>
  <mergeCells count="3">
    <mergeCell ref="B71:L71"/>
    <mergeCell ref="B3:G3"/>
    <mergeCell ref="I10:L10"/>
  </mergeCells>
  <conditionalFormatting sqref="J12:K25">
    <cfRule type="containsErrors" dxfId="3" priority="3">
      <formula>ISERROR(J12)</formula>
    </cfRule>
  </conditionalFormatting>
  <conditionalFormatting sqref="J26:K69">
    <cfRule type="containsErrors" dxfId="2" priority="4">
      <formula>ISERROR(J26)</formula>
    </cfRule>
  </conditionalFormatting>
  <conditionalFormatting sqref="Q12:R14">
    <cfRule type="containsErrors" dxfId="1" priority="1">
      <formula>ISERROR(Q12)</formula>
    </cfRule>
  </conditionalFormatting>
  <pageMargins left="0.75" right="0.75" top="1" bottom="1" header="0.511811023622047" footer="0.5"/>
  <pageSetup paperSize="9" orientation="portrait" horizontalDpi="300" verticalDpi="300" r:id="rId1"/>
  <headerFooter>
    <oddFooter>&amp;C&amp;1#&amp;"Calibri,Обычный"&amp;10&amp;K000000Classified as Business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20C4A-1BDB-43CA-8430-564ABB73F776}">
  <dimension ref="A1:K32"/>
  <sheetViews>
    <sheetView showGridLines="0" zoomScale="130" zoomScaleNormal="130" workbookViewId="0">
      <selection activeCell="B12" sqref="B12"/>
    </sheetView>
  </sheetViews>
  <sheetFormatPr defaultColWidth="9.28515625" defaultRowHeight="12.75"/>
  <cols>
    <col min="1" max="1" width="2.140625" style="149" customWidth="1"/>
    <col min="2" max="2" width="18.28515625" style="151" customWidth="1"/>
    <col min="3" max="3" width="18.140625" style="149" customWidth="1"/>
    <col min="4" max="4" width="12.42578125" style="149" customWidth="1"/>
    <col min="5" max="5" width="27.28515625" style="149" customWidth="1"/>
    <col min="6" max="6" width="14.85546875" style="149" customWidth="1"/>
    <col min="7" max="7" width="25.28515625" style="149" customWidth="1"/>
    <col min="8" max="8" width="12.28515625" style="149" customWidth="1"/>
    <col min="9" max="9" width="12" style="149" customWidth="1"/>
    <col min="10" max="10" width="11.28515625" style="149" customWidth="1"/>
    <col min="11" max="11" width="4.85546875" style="149" customWidth="1"/>
    <col min="12" max="16384" width="9.28515625" style="149"/>
  </cols>
  <sheetData>
    <row r="1" spans="1:11" ht="11.25" customHeight="1"/>
    <row r="2" spans="1:11" ht="40.5" customHeight="1">
      <c r="B2" s="285" t="s">
        <v>1163</v>
      </c>
      <c r="C2" s="293"/>
      <c r="D2" s="293"/>
      <c r="E2" s="293"/>
      <c r="F2" s="293"/>
      <c r="G2" s="293"/>
      <c r="H2" s="293"/>
      <c r="I2" s="293"/>
      <c r="J2" s="293"/>
      <c r="K2" s="294"/>
    </row>
    <row r="3" spans="1:11" ht="81" customHeight="1">
      <c r="B3" s="449" t="s">
        <v>1186</v>
      </c>
      <c r="C3" s="549"/>
      <c r="D3" s="549"/>
      <c r="E3" s="549"/>
      <c r="F3" s="549"/>
      <c r="G3" s="549"/>
      <c r="H3" s="111"/>
      <c r="I3" s="111"/>
      <c r="J3" s="111"/>
      <c r="K3" s="112"/>
    </row>
    <row r="4" spans="1:11" ht="12" customHeight="1">
      <c r="B4" s="113" t="s">
        <v>2</v>
      </c>
      <c r="C4" s="114" t="s">
        <v>3</v>
      </c>
      <c r="D4" s="116"/>
      <c r="E4" s="116"/>
      <c r="F4" s="117"/>
      <c r="G4" s="111"/>
      <c r="H4" s="111"/>
      <c r="I4" s="111"/>
      <c r="J4" s="111"/>
      <c r="K4" s="112"/>
    </row>
    <row r="5" spans="1:11" ht="11.25" customHeight="1">
      <c r="B5" s="118" t="s">
        <v>4</v>
      </c>
      <c r="C5" s="114" t="s">
        <v>5</v>
      </c>
      <c r="D5" s="116"/>
      <c r="E5" s="116"/>
      <c r="F5" s="117"/>
      <c r="G5" s="111"/>
      <c r="H5" s="111"/>
      <c r="I5" s="111"/>
      <c r="J5" s="111"/>
      <c r="K5" s="112"/>
    </row>
    <row r="6" spans="1:11" ht="11.25" customHeight="1">
      <c r="B6" s="119" t="s">
        <v>6</v>
      </c>
      <c r="C6" s="114" t="s">
        <v>7</v>
      </c>
      <c r="D6" s="116"/>
      <c r="E6" s="116"/>
      <c r="F6" s="117"/>
      <c r="G6" s="111"/>
      <c r="H6" s="111"/>
      <c r="I6" s="111"/>
      <c r="J6" s="111"/>
      <c r="K6" s="112"/>
    </row>
    <row r="7" spans="1:11" ht="11.25" customHeight="1">
      <c r="B7" s="119"/>
      <c r="C7" s="114"/>
      <c r="D7" s="116"/>
      <c r="E7" s="116"/>
      <c r="F7" s="117"/>
      <c r="G7" s="111"/>
      <c r="H7" s="111"/>
      <c r="I7" s="111"/>
      <c r="J7" s="111"/>
      <c r="K7" s="112"/>
    </row>
    <row r="8" spans="1:11" ht="15" customHeight="1">
      <c r="B8" s="120"/>
      <c r="C8" s="121"/>
      <c r="D8" s="122"/>
      <c r="E8" s="122"/>
      <c r="F8" s="117"/>
      <c r="G8" s="111"/>
      <c r="H8" s="111"/>
      <c r="I8" s="111"/>
      <c r="J8" s="111"/>
      <c r="K8" s="112"/>
    </row>
    <row r="9" spans="1:11" ht="15" customHeight="1">
      <c r="A9" s="155"/>
      <c r="B9" s="123"/>
      <c r="C9" s="124"/>
      <c r="D9" s="126"/>
      <c r="E9" s="126"/>
      <c r="F9" s="117"/>
      <c r="G9" s="111"/>
      <c r="H9" s="111"/>
      <c r="I9" s="111"/>
      <c r="J9" s="111"/>
      <c r="K9" s="112"/>
    </row>
    <row r="10" spans="1:11" s="229" customFormat="1" ht="15.75" customHeight="1">
      <c r="B10" s="156"/>
      <c r="C10" s="163"/>
      <c r="D10" s="163"/>
      <c r="E10" s="163"/>
      <c r="F10" s="163"/>
      <c r="G10" s="163"/>
      <c r="H10" s="545" t="s">
        <v>1714</v>
      </c>
      <c r="I10" s="545"/>
      <c r="J10" s="545"/>
      <c r="K10" s="546"/>
    </row>
    <row r="11" spans="1:11" ht="37.5" customHeight="1">
      <c r="B11" s="280" t="s">
        <v>9</v>
      </c>
      <c r="C11" s="280" t="s">
        <v>10</v>
      </c>
      <c r="D11" s="280" t="s">
        <v>13</v>
      </c>
      <c r="E11" s="280" t="s">
        <v>14</v>
      </c>
      <c r="F11" s="280" t="s">
        <v>15</v>
      </c>
      <c r="G11" s="280" t="s">
        <v>313</v>
      </c>
      <c r="H11" s="295" t="s">
        <v>17</v>
      </c>
      <c r="I11" s="300" t="s">
        <v>18</v>
      </c>
      <c r="J11" s="300" t="s">
        <v>19</v>
      </c>
      <c r="K11" s="296" t="s">
        <v>20</v>
      </c>
    </row>
    <row r="12" spans="1:11" ht="22.5" customHeight="1">
      <c r="B12" s="128" t="s">
        <v>1164</v>
      </c>
      <c r="C12" s="129" t="str">
        <f>VLOOKUP(B12,ИСХОДНИК!A:P,5,FALSE())</f>
        <v>DSV-F 25/25</v>
      </c>
      <c r="D12" s="131">
        <f>VLOOKUP(B12,ИСХОДНИК!A:P,7,FALSE())</f>
        <v>25</v>
      </c>
      <c r="E12" s="132" t="str">
        <f>VLOOKUP(B12,ИСХОДНИК!A:P,10,FALSE())</f>
        <v>R717, R744 и фреоны</v>
      </c>
      <c r="F12" s="132">
        <f>VLOOKUP(B12,ИСХОДНИК!A:P,8,FALSE())</f>
        <v>52</v>
      </c>
      <c r="G12" s="132" t="str">
        <f>VLOOKUP(B12,ИСХОДНИК!A:P,9,FALSE())</f>
        <v xml:space="preserve"> -50…120</v>
      </c>
      <c r="H12" s="131" t="str">
        <f>VLOOKUP(B12,ИСХОДНИК!A:P,15,FALSE())</f>
        <v>U6 PL40R</v>
      </c>
      <c r="I12" s="135">
        <f>VLOOKUP(B12,ИСХОДНИК!A:P,13,FALSE())</f>
        <v>840</v>
      </c>
      <c r="J12" s="135">
        <f>VLOOKUP(B12,ИСХОДНИК!A:P,14,FALSE())</f>
        <v>1008</v>
      </c>
      <c r="K12" s="136" t="str">
        <f>IF(VLOOKUP(B12,ИСХОДНИК!A:R,18,FALSE())=1,ИСХОДНИК!$T$2,IF(VLOOKUP(B12,ИСХОДНИК!A:R,18,FALSE())=2,ИСХОДНИК!$T$5,IF(VLOOKUP(B12,ИСХОДНИК!A:R,18,FALSE())=3,ИСХОДНИК!$T$6)))</f>
        <v>◑</v>
      </c>
    </row>
    <row r="13" spans="1:11" ht="22.5" customHeight="1">
      <c r="B13" s="128" t="s">
        <v>1165</v>
      </c>
      <c r="C13" s="129" t="str">
        <f>VLOOKUP(B13,ИСХОДНИК!A:P,5,FALSE())</f>
        <v>DSV-F 32/25</v>
      </c>
      <c r="D13" s="131">
        <f>VLOOKUP(B13,ИСХОДНИК!A:P,7,FALSE())</f>
        <v>32</v>
      </c>
      <c r="E13" s="132" t="str">
        <f>VLOOKUP(B13,ИСХОДНИК!A:P,10,FALSE())</f>
        <v>R717, R744 и фреоны</v>
      </c>
      <c r="F13" s="132">
        <f>VLOOKUP(B13,ИСХОДНИК!A:P,8,FALSE())</f>
        <v>52</v>
      </c>
      <c r="G13" s="132" t="str">
        <f>VLOOKUP(B13,ИСХОДНИК!A:P,9,FALSE())</f>
        <v xml:space="preserve"> -50…120</v>
      </c>
      <c r="H13" s="131" t="str">
        <f>VLOOKUP(B13,ИСХОДНИК!A:P,15,FALSE())</f>
        <v>U6 PL40R</v>
      </c>
      <c r="I13" s="135">
        <f>VLOOKUP(B13,ИСХОДНИК!A:P,13,FALSE())</f>
        <v>860</v>
      </c>
      <c r="J13" s="135">
        <f>VLOOKUP(B13,ИСХОДНИК!A:P,14,FALSE())</f>
        <v>1032</v>
      </c>
      <c r="K13" s="327" t="str">
        <f>IF(VLOOKUP(B13,ИСХОДНИК!A:R,18,FALSE())=1,ИСХОДНИК!$T$2,IF(VLOOKUP(B13,ИСХОДНИК!A:R,18,FALSE())=2,ИСХОДНИК!$T$5,IF(VLOOKUP(B13,ИСХОДНИК!A:R,18,FALSE())=3,ИСХОДНИК!$T$6)))</f>
        <v>○</v>
      </c>
    </row>
    <row r="14" spans="1:11" ht="22.5" customHeight="1">
      <c r="B14" s="128" t="s">
        <v>1166</v>
      </c>
      <c r="C14" s="129" t="str">
        <f>VLOOKUP(B14,ИСХОДНИК!A:P,5,FALSE())</f>
        <v>DSV-F 32/32</v>
      </c>
      <c r="D14" s="131">
        <f>VLOOKUP(B14,ИСХОДНИК!A:P,7,FALSE())</f>
        <v>32</v>
      </c>
      <c r="E14" s="132" t="str">
        <f>VLOOKUP(B14,ИСХОДНИК!A:P,10,FALSE())</f>
        <v>R717, R744 и фреоны</v>
      </c>
      <c r="F14" s="132">
        <f>VLOOKUP(B14,ИСХОДНИК!A:P,8,FALSE())</f>
        <v>52</v>
      </c>
      <c r="G14" s="132" t="str">
        <f>VLOOKUP(B14,ИСХОДНИК!A:P,9,FALSE())</f>
        <v xml:space="preserve"> -50…120</v>
      </c>
      <c r="H14" s="131" t="str">
        <f>VLOOKUP(B14,ИСХОДНИК!A:P,15,FALSE())</f>
        <v>U6 PL40R</v>
      </c>
      <c r="I14" s="135">
        <f>VLOOKUP(B14,ИСХОДНИК!A:P,13,FALSE())</f>
        <v>880</v>
      </c>
      <c r="J14" s="135">
        <f>VLOOKUP(B14,ИСХОДНИК!A:P,14,FALSE())</f>
        <v>1056</v>
      </c>
      <c r="K14" s="136" t="str">
        <f>IF(VLOOKUP(B14,ИСХОДНИК!A:R,18,FALSE())=1,ИСХОДНИК!$T$2,IF(VLOOKUP(B14,ИСХОДНИК!A:R,18,FALSE())=2,ИСХОДНИК!$T$5,IF(VLOOKUP(B14,ИСХОДНИК!A:R,18,FALSE())=3,ИСХОДНИК!$T$6)))</f>
        <v>◑</v>
      </c>
    </row>
    <row r="16" spans="1:11">
      <c r="B16" s="513" t="s">
        <v>273</v>
      </c>
      <c r="C16" s="513"/>
    </row>
    <row r="17" spans="2:11" ht="14.25" customHeight="1">
      <c r="B17" s="322" t="s">
        <v>9</v>
      </c>
      <c r="C17" s="581" t="s">
        <v>353</v>
      </c>
      <c r="D17" s="581"/>
      <c r="E17" s="581"/>
      <c r="F17" s="322" t="s">
        <v>1175</v>
      </c>
      <c r="G17" s="322" t="s">
        <v>1176</v>
      </c>
      <c r="H17" s="587"/>
      <c r="I17" s="587"/>
      <c r="J17" s="587"/>
      <c r="K17" s="587"/>
    </row>
    <row r="18" spans="2:11">
      <c r="B18" s="583" t="s">
        <v>1164</v>
      </c>
      <c r="C18" s="582" t="s">
        <v>1177</v>
      </c>
      <c r="D18" s="582"/>
      <c r="E18" s="582"/>
      <c r="F18" s="131">
        <v>1</v>
      </c>
      <c r="G18" s="131">
        <v>1</v>
      </c>
      <c r="H18" s="587"/>
      <c r="I18" s="587"/>
      <c r="J18" s="587"/>
      <c r="K18" s="587"/>
    </row>
    <row r="19" spans="2:11">
      <c r="B19" s="584"/>
      <c r="C19" s="582" t="s">
        <v>1178</v>
      </c>
      <c r="D19" s="582"/>
      <c r="E19" s="582"/>
      <c r="F19" s="131" t="s">
        <v>1179</v>
      </c>
      <c r="G19" s="131">
        <v>3</v>
      </c>
      <c r="H19" s="587"/>
      <c r="I19" s="587"/>
      <c r="J19" s="587"/>
      <c r="K19" s="587"/>
    </row>
    <row r="20" spans="2:11">
      <c r="B20" s="584"/>
      <c r="C20" s="582" t="s">
        <v>1180</v>
      </c>
      <c r="D20" s="582"/>
      <c r="E20" s="582"/>
      <c r="F20" s="131">
        <v>3</v>
      </c>
      <c r="G20" s="131">
        <v>2</v>
      </c>
      <c r="H20" s="587"/>
      <c r="I20" s="587"/>
      <c r="J20" s="587"/>
      <c r="K20" s="587"/>
    </row>
    <row r="21" spans="2:11">
      <c r="B21" s="585"/>
      <c r="C21" s="582" t="s">
        <v>1181</v>
      </c>
      <c r="D21" s="582"/>
      <c r="E21" s="582"/>
      <c r="F21" s="131">
        <v>4</v>
      </c>
      <c r="G21" s="131">
        <v>2</v>
      </c>
      <c r="H21" s="587"/>
      <c r="I21" s="587"/>
      <c r="J21" s="587"/>
      <c r="K21" s="587"/>
    </row>
    <row r="22" spans="2:11">
      <c r="B22" s="583" t="s">
        <v>1165</v>
      </c>
      <c r="C22" s="456" t="s">
        <v>1177</v>
      </c>
      <c r="D22" s="456"/>
      <c r="E22" s="456"/>
      <c r="F22" s="131">
        <v>1</v>
      </c>
      <c r="G22" s="131">
        <v>1</v>
      </c>
      <c r="H22" s="587"/>
      <c r="I22" s="587"/>
      <c r="J22" s="587"/>
      <c r="K22" s="587"/>
    </row>
    <row r="23" spans="2:11">
      <c r="B23" s="584"/>
      <c r="C23" s="456" t="s">
        <v>1182</v>
      </c>
      <c r="D23" s="456"/>
      <c r="E23" s="456"/>
      <c r="F23" s="131">
        <v>2</v>
      </c>
      <c r="G23" s="131">
        <v>1</v>
      </c>
      <c r="H23" s="587"/>
      <c r="I23" s="587"/>
      <c r="J23" s="587"/>
      <c r="K23" s="587"/>
    </row>
    <row r="24" spans="2:11">
      <c r="B24" s="584"/>
      <c r="C24" s="456" t="s">
        <v>1180</v>
      </c>
      <c r="D24" s="456"/>
      <c r="E24" s="456"/>
      <c r="F24" s="131">
        <v>3</v>
      </c>
      <c r="G24" s="131">
        <v>2</v>
      </c>
      <c r="H24" s="587"/>
      <c r="I24" s="587"/>
      <c r="J24" s="587"/>
      <c r="K24" s="587"/>
    </row>
    <row r="25" spans="2:11">
      <c r="B25" s="584"/>
      <c r="C25" s="456" t="s">
        <v>1181</v>
      </c>
      <c r="D25" s="456"/>
      <c r="E25" s="456"/>
      <c r="F25" s="131">
        <v>4</v>
      </c>
      <c r="G25" s="131">
        <v>2</v>
      </c>
      <c r="H25" s="587"/>
      <c r="I25" s="587"/>
      <c r="J25" s="587"/>
      <c r="K25" s="587"/>
    </row>
    <row r="26" spans="2:11">
      <c r="B26" s="585"/>
      <c r="C26" s="456" t="s">
        <v>1183</v>
      </c>
      <c r="D26" s="456"/>
      <c r="E26" s="456"/>
      <c r="F26" s="131">
        <v>5</v>
      </c>
      <c r="G26" s="131">
        <v>2</v>
      </c>
      <c r="H26" s="587"/>
      <c r="I26" s="587"/>
      <c r="J26" s="587"/>
      <c r="K26" s="587"/>
    </row>
    <row r="27" spans="2:11">
      <c r="B27" s="583" t="s">
        <v>1166</v>
      </c>
      <c r="C27" s="456" t="s">
        <v>1177</v>
      </c>
      <c r="D27" s="456"/>
      <c r="E27" s="456"/>
      <c r="F27" s="131">
        <v>1</v>
      </c>
      <c r="G27" s="131">
        <v>1</v>
      </c>
      <c r="H27" s="587"/>
      <c r="I27" s="587"/>
      <c r="J27" s="587"/>
      <c r="K27" s="587"/>
    </row>
    <row r="28" spans="2:11">
      <c r="B28" s="584"/>
      <c r="C28" s="456" t="s">
        <v>1182</v>
      </c>
      <c r="D28" s="456"/>
      <c r="E28" s="456"/>
      <c r="F28" s="131" t="s">
        <v>1179</v>
      </c>
      <c r="G28" s="131">
        <v>3</v>
      </c>
      <c r="H28" s="587"/>
      <c r="I28" s="587"/>
      <c r="J28" s="587"/>
      <c r="K28" s="587"/>
    </row>
    <row r="29" spans="2:11">
      <c r="B29" s="584"/>
      <c r="C29" s="456" t="s">
        <v>1180</v>
      </c>
      <c r="D29" s="456"/>
      <c r="E29" s="456"/>
      <c r="F29" s="131">
        <v>3</v>
      </c>
      <c r="G29" s="131">
        <v>2</v>
      </c>
      <c r="H29" s="587"/>
      <c r="I29" s="587"/>
      <c r="J29" s="587"/>
      <c r="K29" s="587"/>
    </row>
    <row r="30" spans="2:11">
      <c r="B30" s="585"/>
      <c r="C30" s="456" t="s">
        <v>1181</v>
      </c>
      <c r="D30" s="456"/>
      <c r="E30" s="456"/>
      <c r="F30" s="131">
        <v>4</v>
      </c>
      <c r="G30" s="131">
        <v>2</v>
      </c>
      <c r="H30" s="587"/>
      <c r="I30" s="587"/>
      <c r="J30" s="587"/>
      <c r="K30" s="587"/>
    </row>
    <row r="31" spans="2:11">
      <c r="B31" s="586" t="s">
        <v>1184</v>
      </c>
      <c r="C31" s="586"/>
      <c r="D31" s="586"/>
      <c r="E31" s="586"/>
      <c r="F31" s="586"/>
      <c r="G31" s="586"/>
    </row>
    <row r="32" spans="2:11">
      <c r="B32" s="586" t="s">
        <v>1185</v>
      </c>
      <c r="C32" s="586"/>
      <c r="D32" s="586"/>
      <c r="E32" s="586"/>
      <c r="F32" s="586"/>
      <c r="G32" s="586"/>
    </row>
  </sheetData>
  <autoFilter ref="B11:K11" xr:uid="{E6E20C4A-1BDB-43CA-8430-564ABB73F776}"/>
  <mergeCells count="23">
    <mergeCell ref="B27:B30"/>
    <mergeCell ref="B22:B26"/>
    <mergeCell ref="B31:G31"/>
    <mergeCell ref="B32:G32"/>
    <mergeCell ref="H17:K30"/>
    <mergeCell ref="C25:E25"/>
    <mergeCell ref="C26:E26"/>
    <mergeCell ref="C27:E27"/>
    <mergeCell ref="C28:E28"/>
    <mergeCell ref="C29:E29"/>
    <mergeCell ref="C30:E30"/>
    <mergeCell ref="C20:E20"/>
    <mergeCell ref="C21:E21"/>
    <mergeCell ref="B18:B21"/>
    <mergeCell ref="C22:E22"/>
    <mergeCell ref="C23:E23"/>
    <mergeCell ref="H10:K10"/>
    <mergeCell ref="C24:E24"/>
    <mergeCell ref="B3:G3"/>
    <mergeCell ref="B16:C16"/>
    <mergeCell ref="C17:E17"/>
    <mergeCell ref="C18:E18"/>
    <mergeCell ref="C19:E19"/>
  </mergeCells>
  <conditionalFormatting sqref="I12:J14">
    <cfRule type="containsErrors" dxfId="0" priority="1">
      <formula>ISERROR(I12)</formula>
    </cfRule>
  </conditionalFormatting>
  <pageMargins left="0.75" right="0.75" top="1" bottom="1" header="0.511811023622047" footer="0.5"/>
  <pageSetup paperSize="9" orientation="portrait" horizontalDpi="300" verticalDpi="300" r:id="rId1"/>
  <headerFooter>
    <oddFooter>&amp;C&amp;1#&amp;"Calibri,Обычный"&amp;10&amp;K000000Classified as Business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03413-33E5-48B7-8281-3B2DD5CF85E0}">
  <dimension ref="A1:K23"/>
  <sheetViews>
    <sheetView showGridLines="0" zoomScale="145" zoomScaleNormal="145" workbookViewId="0">
      <selection activeCell="B12" sqref="B12"/>
    </sheetView>
  </sheetViews>
  <sheetFormatPr defaultColWidth="9.28515625" defaultRowHeight="12.75"/>
  <cols>
    <col min="1" max="1" width="2.140625" style="149" customWidth="1"/>
    <col min="2" max="2" width="15.7109375" style="151" customWidth="1"/>
    <col min="3" max="3" width="20.7109375" style="149" customWidth="1"/>
    <col min="4" max="4" width="26.7109375" style="149" customWidth="1"/>
    <col min="5" max="5" width="24.140625" style="149" customWidth="1"/>
    <col min="6" max="6" width="11.28515625" style="149" customWidth="1"/>
    <col min="7" max="7" width="16.28515625" style="149" bestFit="1" customWidth="1"/>
    <col min="8" max="8" width="17.7109375" style="149" customWidth="1"/>
    <col min="9" max="9" width="12.28515625" style="149" customWidth="1"/>
    <col min="10" max="10" width="11.28515625" style="149" customWidth="1"/>
    <col min="11" max="11" width="4.42578125" style="149" customWidth="1"/>
    <col min="12" max="16384" width="9.28515625" style="149"/>
  </cols>
  <sheetData>
    <row r="1" spans="1:11" ht="11.25" customHeight="1"/>
    <row r="2" spans="1:11" ht="42" customHeight="1">
      <c r="B2" s="285" t="s">
        <v>956</v>
      </c>
      <c r="C2" s="286"/>
      <c r="D2" s="293"/>
      <c r="E2" s="293"/>
      <c r="F2" s="293"/>
      <c r="G2" s="293"/>
      <c r="H2" s="293"/>
      <c r="I2" s="293"/>
      <c r="J2" s="293"/>
      <c r="K2" s="294"/>
    </row>
    <row r="3" spans="1:11" ht="70.5" customHeight="1">
      <c r="B3" s="449" t="s">
        <v>1729</v>
      </c>
      <c r="C3" s="549"/>
      <c r="D3" s="549"/>
      <c r="E3" s="549"/>
      <c r="F3" s="549"/>
      <c r="G3" s="218"/>
      <c r="H3" s="111"/>
      <c r="I3" s="111"/>
      <c r="J3" s="111"/>
      <c r="K3" s="112"/>
    </row>
    <row r="4" spans="1:11" ht="10.5" customHeight="1">
      <c r="B4" s="113" t="s">
        <v>2</v>
      </c>
      <c r="C4" s="114" t="s">
        <v>3</v>
      </c>
      <c r="D4" s="115"/>
      <c r="E4" s="116"/>
      <c r="F4" s="217"/>
      <c r="G4" s="111"/>
      <c r="H4" s="111"/>
      <c r="I4" s="111"/>
      <c r="J4" s="111"/>
      <c r="K4" s="112"/>
    </row>
    <row r="5" spans="1:11" ht="10.5" customHeight="1">
      <c r="B5" s="118" t="s">
        <v>4</v>
      </c>
      <c r="C5" s="114" t="s">
        <v>5</v>
      </c>
      <c r="D5" s="115"/>
      <c r="E5" s="116"/>
      <c r="F5" s="217"/>
      <c r="G5" s="111"/>
      <c r="H5" s="111"/>
      <c r="I5" s="111"/>
      <c r="J5" s="111"/>
      <c r="K5" s="112"/>
    </row>
    <row r="6" spans="1:11" ht="11.25" customHeight="1">
      <c r="B6" s="119" t="s">
        <v>6</v>
      </c>
      <c r="C6" s="114" t="s">
        <v>7</v>
      </c>
      <c r="D6" s="115"/>
      <c r="E6" s="116"/>
      <c r="F6" s="217"/>
      <c r="G6" s="111"/>
      <c r="H6" s="111"/>
      <c r="I6" s="111"/>
      <c r="J6" s="111"/>
      <c r="K6" s="112"/>
    </row>
    <row r="7" spans="1:11" ht="10.5" customHeight="1">
      <c r="B7" s="119"/>
      <c r="C7" s="114"/>
      <c r="D7" s="115"/>
      <c r="E7" s="116"/>
      <c r="F7" s="409"/>
      <c r="G7" s="111"/>
      <c r="H7" s="111"/>
      <c r="I7" s="111"/>
      <c r="J7" s="111"/>
      <c r="K7" s="112"/>
    </row>
    <row r="8" spans="1:11" s="221" customFormat="1" ht="15" customHeight="1">
      <c r="B8" s="120"/>
      <c r="C8" s="121"/>
      <c r="D8" s="121"/>
      <c r="E8" s="122"/>
      <c r="F8" s="111"/>
      <c r="G8" s="111"/>
      <c r="H8" s="111"/>
      <c r="I8" s="111"/>
      <c r="J8" s="111"/>
      <c r="K8" s="112"/>
    </row>
    <row r="9" spans="1:11" s="221" customFormat="1" ht="15" customHeight="1">
      <c r="A9" s="166"/>
      <c r="B9" s="123"/>
      <c r="C9" s="124"/>
      <c r="D9" s="124"/>
      <c r="E9" s="126"/>
      <c r="F9" s="111"/>
      <c r="G9" s="111"/>
      <c r="H9" s="230" t="s">
        <v>972</v>
      </c>
      <c r="I9" s="230" t="s">
        <v>941</v>
      </c>
      <c r="J9" s="111"/>
      <c r="K9" s="112"/>
    </row>
    <row r="10" spans="1:11" ht="11.25" customHeight="1">
      <c r="B10" s="181"/>
      <c r="C10" s="157"/>
      <c r="D10" s="157"/>
      <c r="E10" s="157"/>
      <c r="F10" s="157"/>
      <c r="G10" s="157"/>
      <c r="H10" s="545" t="s">
        <v>1714</v>
      </c>
      <c r="I10" s="545"/>
      <c r="J10" s="545"/>
      <c r="K10" s="546"/>
    </row>
    <row r="11" spans="1:11" ht="44.25" customHeight="1">
      <c r="B11" s="280" t="s">
        <v>9</v>
      </c>
      <c r="C11" s="280" t="s">
        <v>10</v>
      </c>
      <c r="D11" s="280" t="s">
        <v>12</v>
      </c>
      <c r="E11" s="280" t="s">
        <v>14</v>
      </c>
      <c r="F11" s="280" t="s">
        <v>15</v>
      </c>
      <c r="G11" s="280" t="s">
        <v>313</v>
      </c>
      <c r="H11" s="295" t="s">
        <v>17</v>
      </c>
      <c r="I11" s="300" t="s">
        <v>18</v>
      </c>
      <c r="J11" s="300" t="s">
        <v>19</v>
      </c>
      <c r="K11" s="297" t="s">
        <v>20</v>
      </c>
    </row>
    <row r="12" spans="1:11" ht="18">
      <c r="B12" s="128" t="s">
        <v>948</v>
      </c>
      <c r="C12" s="129" t="str">
        <f>VLOOKUP(B12,ИСХОДНИК!A:P,5,FALSE())</f>
        <v>LLG-R 185</v>
      </c>
      <c r="D12" s="130" t="str">
        <f>VLOOKUP(B12,ИСХОДНИК!A:P,11,FALSE())</f>
        <v>Под сварку встык DIN</v>
      </c>
      <c r="E12" s="222" t="str">
        <f>VLOOKUP(B12,ИСХОДНИК!A:P,10,FALSE())</f>
        <v>R717, R744 и фреоны</v>
      </c>
      <c r="F12" s="132">
        <f>VLOOKUP(B12,ИСХОДНИК!A:P,8,FALSE())</f>
        <v>40</v>
      </c>
      <c r="G12" s="133" t="str">
        <f>VLOOKUP(B12,ИСХОДНИК!A:P,9,FALSE())</f>
        <v xml:space="preserve"> -50…120</v>
      </c>
      <c r="H12" s="132" t="str">
        <f>VLOOKUP(B12,ИСХОДНИК!A:P,15,FALSE())</f>
        <v>PR PL40R-Project</v>
      </c>
      <c r="I12" s="135">
        <f>VLOOKUP(B12,ИСХОДНИК!A:P,13,FALSE())</f>
        <v>920</v>
      </c>
      <c r="J12" s="135">
        <f>VLOOKUP(B12,ИСХОДНИК!A:P,14,FALSE())</f>
        <v>1104</v>
      </c>
      <c r="K12" s="136" t="str">
        <f>IF(VLOOKUP(B12,ИСХОДНИК!A:R,18,FALSE())=1,ИСХОДНИК!$T$2,IF(VLOOKUP(B12,ИСХОДНИК!A:R,18,FALSE())=2,ИСХОДНИК!$T$5,IF(VLOOKUP(B12,ИСХОДНИК!A:R,18,FALSE())=3,ИСХОДНИК!$T$6)))</f>
        <v>◑</v>
      </c>
    </row>
    <row r="13" spans="1:11" ht="18">
      <c r="B13" s="128" t="s">
        <v>949</v>
      </c>
      <c r="C13" s="129" t="str">
        <f>VLOOKUP(B13,ИСХОДНИК!A:P,5,FALSE())</f>
        <v>LLG-R 335</v>
      </c>
      <c r="D13" s="130" t="str">
        <f>VLOOKUP(B13,ИСХОДНИК!A:P,11,FALSE())</f>
        <v>Под сварку встык DIN</v>
      </c>
      <c r="E13" s="222" t="str">
        <f>VLOOKUP(B13,ИСХОДНИК!A:P,10,FALSE())</f>
        <v>R717, R744 и фреоны</v>
      </c>
      <c r="F13" s="132">
        <f>VLOOKUP(B13,ИСХОДНИК!A:P,8,FALSE())</f>
        <v>40</v>
      </c>
      <c r="G13" s="133" t="str">
        <f>VLOOKUP(B13,ИСХОДНИК!A:P,9,FALSE())</f>
        <v xml:space="preserve"> -50…120</v>
      </c>
      <c r="H13" s="132" t="str">
        <f>VLOOKUP(B13,ИСХОДНИК!A:P,15,FALSE())</f>
        <v>PR PL40R-Project</v>
      </c>
      <c r="I13" s="135">
        <f>VLOOKUP(B13,ИСХОДНИК!A:P,13,FALSE())</f>
        <v>1090</v>
      </c>
      <c r="J13" s="135">
        <f>VLOOKUP(B13,ИСХОДНИК!A:P,14,FALSE())</f>
        <v>1308</v>
      </c>
      <c r="K13" s="136" t="str">
        <f>IF(VLOOKUP(B13,ИСХОДНИК!A:R,18,FALSE())=1,ИСХОДНИК!$T$2,IF(VLOOKUP(B13,ИСХОДНИК!A:R,18,FALSE())=2,ИСХОДНИК!$T$5,IF(VLOOKUP(B13,ИСХОДНИК!A:R,18,FALSE())=3,ИСХОДНИК!$T$6)))</f>
        <v>◑</v>
      </c>
    </row>
    <row r="14" spans="1:11" ht="18">
      <c r="B14" s="128" t="s">
        <v>951</v>
      </c>
      <c r="C14" s="129" t="str">
        <f>VLOOKUP(B14,ИСХОДНИК!A:P,5,FALSE())</f>
        <v>LLG-R 590</v>
      </c>
      <c r="D14" s="130" t="str">
        <f>VLOOKUP(B14,ИСХОДНИК!A:P,11,FALSE())</f>
        <v>Под сварку встык DIN</v>
      </c>
      <c r="E14" s="222" t="str">
        <f>VLOOKUP(B14,ИСХОДНИК!A:P,10,FALSE())</f>
        <v>R717, R744 и фреоны</v>
      </c>
      <c r="F14" s="132">
        <f>VLOOKUP(B14,ИСХОДНИК!A:P,8,FALSE())</f>
        <v>40</v>
      </c>
      <c r="G14" s="133" t="str">
        <f>VLOOKUP(B14,ИСХОДНИК!A:P,9,FALSE())</f>
        <v xml:space="preserve"> -50…120</v>
      </c>
      <c r="H14" s="132" t="str">
        <f>VLOOKUP(B14,ИСХОДНИК!A:P,15,FALSE())</f>
        <v>PR PL40R-Project</v>
      </c>
      <c r="I14" s="135">
        <f>VLOOKUP(B14,ИСХОДНИК!A:P,13,FALSE())</f>
        <v>1790</v>
      </c>
      <c r="J14" s="135">
        <f>VLOOKUP(B14,ИСХОДНИК!A:P,14,FALSE())</f>
        <v>2148</v>
      </c>
      <c r="K14" s="136" t="str">
        <f>IF(VLOOKUP(B14,ИСХОДНИК!A:R,18,FALSE())=1,ИСХОДНИК!$T$2,IF(VLOOKUP(B14,ИСХОДНИК!A:R,18,FALSE())=2,ИСХОДНИК!$T$5,IF(VLOOKUP(B14,ИСХОДНИК!A:R,18,FALSE())=3,ИСХОДНИК!$T$6)))</f>
        <v>◑</v>
      </c>
    </row>
    <row r="15" spans="1:11" ht="18">
      <c r="B15" s="128" t="s">
        <v>952</v>
      </c>
      <c r="C15" s="129" t="str">
        <f>VLOOKUP(B15,ИСХОДНИК!A:P,5,FALSE())</f>
        <v>LLG-R 740</v>
      </c>
      <c r="D15" s="130" t="str">
        <f>VLOOKUP(B15,ИСХОДНИК!A:P,11,FALSE())</f>
        <v>Под сварку встык DIN</v>
      </c>
      <c r="E15" s="222" t="str">
        <f>VLOOKUP(B15,ИСХОДНИК!A:P,10,FALSE())</f>
        <v>R717, R744 и фреоны</v>
      </c>
      <c r="F15" s="132">
        <f>VLOOKUP(B15,ИСХОДНИК!A:P,8,FALSE())</f>
        <v>40</v>
      </c>
      <c r="G15" s="133" t="str">
        <f>VLOOKUP(B15,ИСХОДНИК!A:P,9,FALSE())</f>
        <v xml:space="preserve"> -50…120</v>
      </c>
      <c r="H15" s="132" t="str">
        <f>VLOOKUP(B15,ИСХОДНИК!A:P,15,FALSE())</f>
        <v>PR PL40R-Project</v>
      </c>
      <c r="I15" s="135">
        <f>VLOOKUP(B15,ИСХОДНИК!A:P,13,FALSE())</f>
        <v>2150</v>
      </c>
      <c r="J15" s="135">
        <f>VLOOKUP(B15,ИСХОДНИК!A:P,14,FALSE())</f>
        <v>2580</v>
      </c>
      <c r="K15" s="136" t="str">
        <f>IF(VLOOKUP(B15,ИСХОДНИК!A:R,18,FALSE())=1,ИСХОДНИК!$T$2,IF(VLOOKUP(B15,ИСХОДНИК!A:R,18,FALSE())=2,ИСХОДНИК!$T$5,IF(VLOOKUP(B15,ИСХОДНИК!A:R,18,FALSE())=3,ИСХОДНИК!$T$6)))</f>
        <v>◑</v>
      </c>
    </row>
    <row r="16" spans="1:11" ht="18">
      <c r="B16" s="128" t="s">
        <v>953</v>
      </c>
      <c r="C16" s="129" t="str">
        <f>VLOOKUP(B16,ИСХОДНИК!A:P,5,FALSE())</f>
        <v>LLG-R 995</v>
      </c>
      <c r="D16" s="130" t="str">
        <f>VLOOKUP(B16,ИСХОДНИК!A:P,11,FALSE())</f>
        <v>Под сварку встык DIN</v>
      </c>
      <c r="E16" s="222" t="str">
        <f>VLOOKUP(B16,ИСХОДНИК!A:P,10,FALSE())</f>
        <v>R717, R744 и фреоны</v>
      </c>
      <c r="F16" s="132">
        <f>VLOOKUP(B16,ИСХОДНИК!A:P,8,FALSE())</f>
        <v>40</v>
      </c>
      <c r="G16" s="133" t="str">
        <f>VLOOKUP(B16,ИСХОДНИК!A:P,9,FALSE())</f>
        <v xml:space="preserve"> -50…120</v>
      </c>
      <c r="H16" s="132" t="str">
        <f>VLOOKUP(B16,ИСХОДНИК!A:P,15,FALSE())</f>
        <v>PR PL40R-Project</v>
      </c>
      <c r="I16" s="135">
        <f>VLOOKUP(B16,ИСХОДНИК!A:P,13,FALSE())</f>
        <v>2600</v>
      </c>
      <c r="J16" s="135">
        <f>VLOOKUP(B16,ИСХОДНИК!A:P,14,FALSE())</f>
        <v>3120</v>
      </c>
      <c r="K16" s="136" t="str">
        <f>IF(VLOOKUP(B16,ИСХОДНИК!A:R,18,FALSE())=1,ИСХОДНИК!$T$2,IF(VLOOKUP(B16,ИСХОДНИК!A:R,18,FALSE())=2,ИСХОДНИК!$T$5,IF(VLOOKUP(B16,ИСХОДНИК!A:R,18,FALSE())=3,ИСХОДНИК!$T$6)))</f>
        <v>◑</v>
      </c>
    </row>
    <row r="17" spans="2:11" ht="18">
      <c r="B17" s="128" t="s">
        <v>954</v>
      </c>
      <c r="C17" s="129" t="str">
        <f>VLOOKUP(B17,ИСХОДНИК!A:P,5,FALSE())</f>
        <v>LLG-R 1145</v>
      </c>
      <c r="D17" s="130" t="str">
        <f>VLOOKUP(B17,ИСХОДНИК!A:P,11,FALSE())</f>
        <v>Под сварку встык DIN</v>
      </c>
      <c r="E17" s="222" t="str">
        <f>VLOOKUP(B17,ИСХОДНИК!A:P,10,FALSE())</f>
        <v>R717, R744 и фреоны</v>
      </c>
      <c r="F17" s="132">
        <f>VLOOKUP(B17,ИСХОДНИК!A:P,8,FALSE())</f>
        <v>40</v>
      </c>
      <c r="G17" s="133" t="str">
        <f>VLOOKUP(B17,ИСХОДНИК!A:P,9,FALSE())</f>
        <v xml:space="preserve"> -50…120</v>
      </c>
      <c r="H17" s="132" t="str">
        <f>VLOOKUP(B17,ИСХОДНИК!A:P,15,FALSE())</f>
        <v>PR PL40R-Project</v>
      </c>
      <c r="I17" s="135">
        <f>VLOOKUP(B17,ИСХОДНИК!A:P,13,FALSE())</f>
        <v>2900</v>
      </c>
      <c r="J17" s="135">
        <f>VLOOKUP(B17,ИСХОДНИК!A:P,14,FALSE())</f>
        <v>3480</v>
      </c>
      <c r="K17" s="136" t="str">
        <f>IF(VLOOKUP(B17,ИСХОДНИК!A:R,18,FALSE())=1,ИСХОДНИК!$T$2,IF(VLOOKUP(B17,ИСХОДНИК!A:R,18,FALSE())=2,ИСХОДНИК!$T$5,IF(VLOOKUP(B17,ИСХОДНИК!A:R,18,FALSE())=3,ИСХОДНИК!$T$6)))</f>
        <v>◑</v>
      </c>
    </row>
    <row r="18" spans="2:11" ht="18">
      <c r="B18" s="128" t="s">
        <v>955</v>
      </c>
      <c r="C18" s="129" t="str">
        <f>VLOOKUP(B18,ИСХОДНИК!A:P,5,FALSE())</f>
        <v>LLG-R 1550</v>
      </c>
      <c r="D18" s="130" t="str">
        <f>VLOOKUP(B18,ИСХОДНИК!A:P,11,FALSE())</f>
        <v>Под сварку встык DIN</v>
      </c>
      <c r="E18" s="222" t="str">
        <f>VLOOKUP(B18,ИСХОДНИК!A:P,10,FALSE())</f>
        <v>R717, R744 и фреоны</v>
      </c>
      <c r="F18" s="132">
        <f>VLOOKUP(B18,ИСХОДНИК!A:P,8,FALSE())</f>
        <v>40</v>
      </c>
      <c r="G18" s="133" t="str">
        <f>VLOOKUP(B18,ИСХОДНИК!A:P,9,FALSE())</f>
        <v xml:space="preserve"> -50…120</v>
      </c>
      <c r="H18" s="132" t="str">
        <f>VLOOKUP(B18,ИСХОДНИК!A:P,15,FALSE())</f>
        <v>PR PL40R-Project</v>
      </c>
      <c r="I18" s="135">
        <f>VLOOKUP(B18,ИСХОДНИК!A:P,13,FALSE())</f>
        <v>3700</v>
      </c>
      <c r="J18" s="135">
        <f>VLOOKUP(B18,ИСХОДНИК!A:P,14,FALSE())</f>
        <v>4440</v>
      </c>
      <c r="K18" s="136" t="str">
        <f>IF(VLOOKUP(B18,ИСХОДНИК!A:R,18,FALSE())=1,ИСХОДНИК!$T$2,IF(VLOOKUP(B18,ИСХОДНИК!A:R,18,FALSE())=2,ИСХОДНИК!$T$5,IF(VLOOKUP(B18,ИСХОДНИК!A:R,18,FALSE())=3,ИСХОДНИК!$T$6)))</f>
        <v>◑</v>
      </c>
    </row>
    <row r="19" spans="2:11" ht="15" customHeight="1">
      <c r="B19" s="588" t="s">
        <v>973</v>
      </c>
      <c r="C19" s="588"/>
      <c r="D19" s="588"/>
      <c r="E19" s="588"/>
      <c r="F19" s="588"/>
      <c r="G19" s="588"/>
      <c r="H19" s="588"/>
      <c r="I19" s="588"/>
      <c r="J19" s="588"/>
      <c r="K19" s="588"/>
    </row>
    <row r="21" spans="2:11" ht="40.5">
      <c r="B21" s="295" t="s">
        <v>9</v>
      </c>
      <c r="C21" s="295" t="s">
        <v>10</v>
      </c>
      <c r="D21" s="295" t="s">
        <v>12</v>
      </c>
      <c r="E21" s="295" t="s">
        <v>14</v>
      </c>
      <c r="F21" s="295" t="s">
        <v>15</v>
      </c>
      <c r="G21" s="295" t="s">
        <v>313</v>
      </c>
      <c r="H21" s="295" t="s">
        <v>17</v>
      </c>
      <c r="I21" s="295" t="s">
        <v>18</v>
      </c>
      <c r="J21" s="295" t="s">
        <v>19</v>
      </c>
      <c r="K21" s="297" t="s">
        <v>20</v>
      </c>
    </row>
    <row r="22" spans="2:11" s="229" customFormat="1" ht="34.5" customHeight="1">
      <c r="B22" s="128" t="s">
        <v>930</v>
      </c>
      <c r="C22" s="231" t="str">
        <f>VLOOKUP(B22,ИСХОДНИК!A:P,5,FALSE())</f>
        <v xml:space="preserve">SG-R 25D </v>
      </c>
      <c r="D22" s="231" t="str">
        <f>VLOOKUP(B22,ИСХОДНИК!A:P,11,FALSE())</f>
        <v>Под сварку встык DIN</v>
      </c>
      <c r="E22" s="231" t="str">
        <f>VLOOKUP(B22,ИСХОДНИК!A:P,10,FALSE())</f>
        <v>R717, R744 и фреоны</v>
      </c>
      <c r="F22" s="131">
        <f>VLOOKUP(B22,ИСХОДНИК!A:P,8,FALSE())</f>
        <v>52</v>
      </c>
      <c r="G22" s="131" t="str">
        <f>VLOOKUP(B22,ИСХОДНИК!A:P,9,FALSE())</f>
        <v xml:space="preserve"> -50…150</v>
      </c>
      <c r="H22" s="131" t="str">
        <f>VLOOKUP(B22,ИСХОДНИК!A:P,15,FALSE())</f>
        <v>U6 PL40R</v>
      </c>
      <c r="I22" s="135">
        <f>VLOOKUP(B22,ИСХОДНИК!A:P,13,FALSE())</f>
        <v>260</v>
      </c>
      <c r="J22" s="135">
        <f>VLOOKUP(B22,ИСХОДНИК!A:P,14,FALSE())</f>
        <v>312</v>
      </c>
      <c r="K22" s="131" t="str">
        <f>IF(VLOOKUP(B22,ИСХОДНИК!A:R,18,FALSE())=1,ИСХОДНИК!$T$2,IF(VLOOKUP(B22,ИСХОДНИК!A:R,18,FALSE())=2,ИСХОДНИК!$T$5,IF(VLOOKUP(B18,ИСХОДНИК!A:R,18,FALSE())=3,ИСХОДНИК!$T$6)))</f>
        <v>◑</v>
      </c>
    </row>
    <row r="23" spans="2:11">
      <c r="B23" s="588" t="s">
        <v>974</v>
      </c>
      <c r="C23" s="588"/>
      <c r="D23" s="588"/>
      <c r="E23" s="588"/>
      <c r="F23" s="588"/>
      <c r="G23" s="588"/>
      <c r="H23" s="588"/>
      <c r="I23" s="588"/>
      <c r="J23" s="588"/>
      <c r="K23" s="588"/>
    </row>
  </sheetData>
  <autoFilter ref="B11:K11" xr:uid="{ECF03413-33E5-48B7-8281-3B2DD5CF85E0}"/>
  <mergeCells count="4">
    <mergeCell ref="B3:F3"/>
    <mergeCell ref="B19:K19"/>
    <mergeCell ref="B23:K23"/>
    <mergeCell ref="H10:K10"/>
  </mergeCells>
  <pageMargins left="0.75" right="0.75" top="1" bottom="1" header="0.511811023622047" footer="0.5"/>
  <pageSetup paperSize="9" orientation="portrait" horizontalDpi="300" verticalDpi="300" r:id="rId1"/>
  <headerFooter>
    <oddFooter>&amp;C&amp;1#&amp;"Calibri,Обычный"&amp;10&amp;K000000Classified as Business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8CD89-95B6-4266-BBA6-B977BAE0395E}">
  <dimension ref="A1:M15"/>
  <sheetViews>
    <sheetView showGridLines="0" zoomScale="145" zoomScaleNormal="145" workbookViewId="0">
      <selection activeCell="B12" sqref="B12"/>
    </sheetView>
  </sheetViews>
  <sheetFormatPr defaultColWidth="9.28515625" defaultRowHeight="12.75"/>
  <cols>
    <col min="1" max="1" width="2.140625" style="149" customWidth="1"/>
    <col min="2" max="2" width="15.7109375" style="151" customWidth="1"/>
    <col min="3" max="3" width="18.5703125" style="149" customWidth="1"/>
    <col min="4" max="4" width="21.7109375" style="149" customWidth="1"/>
    <col min="5" max="5" width="13.5703125" style="149" customWidth="1"/>
    <col min="6" max="6" width="17.85546875" style="149" customWidth="1"/>
    <col min="7" max="7" width="23.140625" style="149" customWidth="1"/>
    <col min="8" max="8" width="11.28515625" style="149" customWidth="1"/>
    <col min="9" max="9" width="18.42578125" style="149" customWidth="1"/>
    <col min="10" max="10" width="13.5703125" style="149" customWidth="1"/>
    <col min="11" max="11" width="10.42578125" style="149" customWidth="1"/>
    <col min="12" max="12" width="11.28515625" style="149" customWidth="1"/>
    <col min="13" max="13" width="4.42578125" style="149" customWidth="1"/>
    <col min="14" max="16384" width="9.28515625" style="149"/>
  </cols>
  <sheetData>
    <row r="1" spans="1:13" ht="11.25" customHeight="1"/>
    <row r="2" spans="1:13" ht="42" customHeight="1">
      <c r="B2" s="285" t="s">
        <v>1848</v>
      </c>
      <c r="C2" s="286"/>
      <c r="D2" s="293"/>
      <c r="E2" s="293"/>
      <c r="F2" s="293"/>
      <c r="G2" s="293"/>
      <c r="H2" s="293"/>
      <c r="I2" s="293"/>
      <c r="J2" s="293"/>
      <c r="K2" s="293"/>
      <c r="L2" s="293"/>
      <c r="M2" s="294"/>
    </row>
    <row r="3" spans="1:13" ht="88.5" customHeight="1">
      <c r="B3" s="449" t="s">
        <v>1872</v>
      </c>
      <c r="C3" s="549"/>
      <c r="D3" s="549"/>
      <c r="E3" s="549"/>
      <c r="F3" s="549"/>
      <c r="G3" s="549"/>
      <c r="H3" s="549"/>
      <c r="I3" s="218"/>
      <c r="J3" s="111"/>
      <c r="K3" s="111"/>
      <c r="L3" s="111"/>
      <c r="M3" s="112"/>
    </row>
    <row r="4" spans="1:13" ht="10.5" customHeight="1">
      <c r="B4" s="113" t="s">
        <v>2</v>
      </c>
      <c r="C4" s="114" t="s">
        <v>3</v>
      </c>
      <c r="D4" s="115"/>
      <c r="E4" s="116"/>
      <c r="F4" s="409"/>
      <c r="G4" s="111"/>
      <c r="H4" s="111"/>
      <c r="I4" s="111"/>
      <c r="J4" s="111"/>
      <c r="K4" s="111"/>
      <c r="L4" s="111"/>
      <c r="M4" s="112"/>
    </row>
    <row r="5" spans="1:13" ht="10.5" customHeight="1">
      <c r="B5" s="118" t="s">
        <v>4</v>
      </c>
      <c r="C5" s="114" t="s">
        <v>5</v>
      </c>
      <c r="D5" s="115"/>
      <c r="E5" s="116"/>
      <c r="F5" s="409"/>
      <c r="G5" s="111"/>
      <c r="H5" s="111"/>
      <c r="I5" s="111"/>
      <c r="J5" s="111"/>
      <c r="K5" s="111"/>
      <c r="L5" s="111"/>
      <c r="M5" s="112"/>
    </row>
    <row r="6" spans="1:13" ht="10.5" customHeight="1">
      <c r="B6" s="119" t="s">
        <v>6</v>
      </c>
      <c r="C6" s="114" t="s">
        <v>7</v>
      </c>
      <c r="D6" s="115"/>
      <c r="E6" s="116"/>
      <c r="F6" s="409"/>
      <c r="G6" s="111"/>
      <c r="H6" s="111"/>
      <c r="I6" s="111"/>
      <c r="J6" s="111"/>
      <c r="K6" s="111"/>
      <c r="L6" s="111"/>
      <c r="M6" s="112"/>
    </row>
    <row r="7" spans="1:13" ht="10.5" customHeight="1">
      <c r="B7" s="119"/>
      <c r="C7" s="114"/>
      <c r="D7" s="115"/>
      <c r="E7" s="116"/>
      <c r="F7" s="409"/>
      <c r="G7" s="111"/>
      <c r="H7" s="111"/>
      <c r="I7" s="111"/>
      <c r="J7" s="111"/>
      <c r="K7" s="111"/>
      <c r="L7" s="111"/>
      <c r="M7" s="112"/>
    </row>
    <row r="8" spans="1:13" s="221" customFormat="1" ht="15" customHeight="1">
      <c r="B8" s="120"/>
      <c r="C8" s="121"/>
      <c r="D8" s="121"/>
      <c r="E8" s="122"/>
      <c r="F8" s="111"/>
      <c r="G8" s="111"/>
      <c r="H8" s="111"/>
      <c r="I8" s="111"/>
      <c r="J8" s="111"/>
      <c r="K8" s="111"/>
      <c r="L8" s="111"/>
      <c r="M8" s="112"/>
    </row>
    <row r="9" spans="1:13" s="221" customFormat="1" ht="9.75" customHeight="1">
      <c r="A9" s="166"/>
      <c r="B9" s="180"/>
      <c r="C9" s="124"/>
      <c r="D9" s="124"/>
      <c r="E9" s="126"/>
      <c r="F9" s="111"/>
      <c r="G9" s="111"/>
      <c r="H9" s="111"/>
      <c r="I9" s="111"/>
      <c r="J9" s="111"/>
      <c r="K9" s="111"/>
      <c r="L9" s="111"/>
      <c r="M9" s="112"/>
    </row>
    <row r="10" spans="1:13" ht="11.25" customHeight="1">
      <c r="B10" s="181"/>
      <c r="C10" s="157"/>
      <c r="D10" s="157"/>
      <c r="E10" s="157"/>
      <c r="F10" s="157"/>
      <c r="G10" s="157"/>
      <c r="H10" s="178"/>
      <c r="I10" s="178"/>
      <c r="J10" s="545" t="s">
        <v>1714</v>
      </c>
      <c r="K10" s="545"/>
      <c r="L10" s="545"/>
      <c r="M10" s="546"/>
    </row>
    <row r="11" spans="1:13" ht="41.25" customHeight="1">
      <c r="B11" s="408" t="s">
        <v>9</v>
      </c>
      <c r="C11" s="408" t="s">
        <v>10</v>
      </c>
      <c r="D11" s="408" t="s">
        <v>1851</v>
      </c>
      <c r="E11" s="408" t="s">
        <v>1854</v>
      </c>
      <c r="F11" s="408" t="s">
        <v>1855</v>
      </c>
      <c r="G11" s="408" t="s">
        <v>1856</v>
      </c>
      <c r="H11" s="413" t="s">
        <v>1857</v>
      </c>
      <c r="I11" s="413" t="s">
        <v>1858</v>
      </c>
      <c r="J11" s="413" t="s">
        <v>17</v>
      </c>
      <c r="K11" s="414" t="s">
        <v>18</v>
      </c>
      <c r="L11" s="414" t="s">
        <v>19</v>
      </c>
      <c r="M11" s="297" t="s">
        <v>20</v>
      </c>
    </row>
    <row r="12" spans="1:13" ht="30" customHeight="1">
      <c r="B12" s="420" t="s">
        <v>1852</v>
      </c>
      <c r="C12" s="417" t="str">
        <f>VLOOKUP(B12,ИСХОДНИК!A:P,5,FALSE())</f>
        <v>ICAD-R 600</v>
      </c>
      <c r="D12" s="132" t="s">
        <v>1865</v>
      </c>
      <c r="E12" s="132" t="s">
        <v>1866</v>
      </c>
      <c r="F12" s="132" t="s">
        <v>1868</v>
      </c>
      <c r="G12" s="133" t="str">
        <f>VLOOKUP(B12,ИСХОДНИК!A:P,9,FALSE())</f>
        <v xml:space="preserve"> -30…50</v>
      </c>
      <c r="H12" s="133" t="s">
        <v>1869</v>
      </c>
      <c r="I12" s="133" t="s">
        <v>1870</v>
      </c>
      <c r="J12" s="417" t="str">
        <f>VLOOKUP(B12,ИСХОДНИК!A:P,15,FALSE())</f>
        <v>U6 PL40R</v>
      </c>
      <c r="K12" s="135">
        <f>VLOOKUP(B12,ИСХОДНИК!A:P,13,FALSE())</f>
        <v>2490</v>
      </c>
      <c r="L12" s="135">
        <f>VLOOKUP(B12,ИСХОДНИК!A:P,14,FALSE())</f>
        <v>2988</v>
      </c>
      <c r="M12" s="627" t="str">
        <f>IF(VLOOKUP(B12,ИСХОДНИК!A:R,18,FALSE())=1,ИСХОДНИК!$T$2,IF(VLOOKUP(B12,ИСХОДНИК!A:R,18,FALSE())=2,ИСХОДНИК!$T$5,IF(VLOOKUP(B12,ИСХОДНИК!A:R,18,FALSE())=3,ИСХОДНИК!$T$6)))</f>
        <v>◑</v>
      </c>
    </row>
    <row r="13" spans="1:13" ht="30" customHeight="1">
      <c r="B13" s="420" t="s">
        <v>1853</v>
      </c>
      <c r="C13" s="417" t="str">
        <f>VLOOKUP(B13,ИСХОДНИК!A:P,5,FALSE())</f>
        <v xml:space="preserve"> ICAD-R 1200</v>
      </c>
      <c r="D13" s="132" t="s">
        <v>1865</v>
      </c>
      <c r="E13" s="132" t="s">
        <v>1867</v>
      </c>
      <c r="F13" s="132" t="s">
        <v>1868</v>
      </c>
      <c r="G13" s="133" t="str">
        <f>VLOOKUP(B13,ИСХОДНИК!A:P,9,FALSE())</f>
        <v xml:space="preserve"> -30…50</v>
      </c>
      <c r="H13" s="133" t="s">
        <v>1869</v>
      </c>
      <c r="I13" s="133" t="s">
        <v>1871</v>
      </c>
      <c r="J13" s="417" t="str">
        <f>VLOOKUP(B13,ИСХОДНИК!A:P,15,FALSE())</f>
        <v>U6 PL40R</v>
      </c>
      <c r="K13" s="135">
        <f>VLOOKUP(B13,ИСХОДНИК!A:P,13,FALSE())</f>
        <v>3490</v>
      </c>
      <c r="L13" s="135">
        <f>VLOOKUP(B13,ИСХОДНИК!A:P,14,FALSE())</f>
        <v>4188</v>
      </c>
      <c r="M13" s="627" t="str">
        <f>IF(VLOOKUP(B13,ИСХОДНИК!A:R,18,FALSE())=1,ИСХОДНИК!$T$2,IF(VLOOKUP(B13,ИСХОДНИК!A:R,18,FALSE())=2,ИСХОДНИК!$T$5,IF(VLOOKUP(B13,ИСХОДНИК!A:R,18,FALSE())=3,ИСХОДНИК!$T$6)))</f>
        <v>◑</v>
      </c>
    </row>
    <row r="15" spans="1:13" ht="24.75" customHeight="1">
      <c r="B15" s="223"/>
      <c r="C15" s="223"/>
      <c r="D15" s="223"/>
      <c r="F15" s="579"/>
      <c r="G15" s="579"/>
      <c r="H15" s="579"/>
      <c r="I15" s="579"/>
      <c r="J15" s="579"/>
      <c r="K15" s="579"/>
      <c r="L15" s="579"/>
      <c r="M15" s="579"/>
    </row>
  </sheetData>
  <autoFilter ref="B11:M11" xr:uid="{DE646B9A-6975-4D12-B2A3-EF3718DC68E9}"/>
  <mergeCells count="3">
    <mergeCell ref="J10:M10"/>
    <mergeCell ref="F15:M15"/>
    <mergeCell ref="B3:H3"/>
  </mergeCells>
  <pageMargins left="0.75" right="0.75" top="1" bottom="1" header="0.511811023622047" footer="0.5"/>
  <pageSetup paperSize="9" orientation="portrait" horizontalDpi="300" verticalDpi="300" r:id="rId1"/>
  <headerFooter>
    <oddFooter>&amp;C&amp;1#&amp;"Calibri,Обычный"&amp;10&amp;K000000Classified as Business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56912-5A2B-4044-BBE7-6366A95B8CBC}">
  <sheetPr codeName="Лист13"/>
  <dimension ref="B1:M132"/>
  <sheetViews>
    <sheetView showGridLines="0" zoomScale="145" zoomScaleNormal="145" workbookViewId="0">
      <selection activeCell="B6" sqref="B6:B10"/>
    </sheetView>
  </sheetViews>
  <sheetFormatPr defaultRowHeight="12.75"/>
  <cols>
    <col min="1" max="1" width="2.28515625" customWidth="1"/>
    <col min="2" max="2" width="18.42578125" style="62" customWidth="1"/>
    <col min="3" max="3" width="27" customWidth="1"/>
    <col min="4" max="4" width="15.28515625" customWidth="1"/>
    <col min="5" max="5" width="9.7109375" bestFit="1" customWidth="1"/>
    <col min="6" max="6" width="11" style="19" customWidth="1"/>
    <col min="7" max="7" width="14.42578125" customWidth="1"/>
    <col min="8" max="8" width="25.5703125" bestFit="1" customWidth="1"/>
    <col min="9" max="9" width="11.28515625" customWidth="1"/>
    <col min="10" max="10" width="11" customWidth="1"/>
    <col min="11" max="11" width="10.85546875" customWidth="1"/>
    <col min="12" max="12" width="6.42578125" customWidth="1"/>
    <col min="13" max="13" width="26" hidden="1" customWidth="1"/>
  </cols>
  <sheetData>
    <row r="1" spans="2:12">
      <c r="B1" s="602" t="s">
        <v>759</v>
      </c>
      <c r="C1" s="602"/>
      <c r="D1" s="602"/>
      <c r="E1" s="602"/>
      <c r="F1" s="602"/>
      <c r="G1" s="602"/>
      <c r="H1" s="602"/>
      <c r="I1" s="602"/>
      <c r="J1" s="602"/>
      <c r="K1" s="602"/>
      <c r="L1" s="602"/>
    </row>
    <row r="2" spans="2:12">
      <c r="B2" s="603"/>
      <c r="C2" s="603"/>
      <c r="D2" s="603"/>
      <c r="E2" s="603"/>
      <c r="F2" s="603"/>
      <c r="G2" s="603"/>
      <c r="H2" s="603"/>
      <c r="I2" s="603"/>
      <c r="J2" s="603"/>
      <c r="K2" s="603"/>
      <c r="L2" s="603"/>
    </row>
    <row r="3" spans="2:12" ht="236.25" customHeight="1">
      <c r="B3" s="604"/>
      <c r="C3" s="605"/>
      <c r="D3" s="605"/>
      <c r="E3" s="605"/>
      <c r="F3" s="605"/>
      <c r="G3" s="605"/>
      <c r="H3" s="605"/>
      <c r="I3" s="605"/>
      <c r="J3" s="605"/>
      <c r="K3" s="605"/>
      <c r="L3" s="606"/>
    </row>
    <row r="4" spans="2:12" ht="16.5" customHeight="1">
      <c r="B4" s="425"/>
      <c r="C4" s="424"/>
      <c r="D4" s="424"/>
      <c r="E4" s="424"/>
      <c r="F4" s="424"/>
      <c r="G4" s="424"/>
      <c r="H4" s="424"/>
      <c r="I4" s="545" t="s">
        <v>1714</v>
      </c>
      <c r="J4" s="545"/>
      <c r="K4" s="545"/>
      <c r="L4" s="546"/>
    </row>
    <row r="5" spans="2:12" ht="40.5">
      <c r="B5" s="343" t="s">
        <v>711</v>
      </c>
      <c r="C5" s="343" t="s">
        <v>353</v>
      </c>
      <c r="D5" s="343" t="s">
        <v>712</v>
      </c>
      <c r="E5" s="343" t="s">
        <v>342</v>
      </c>
      <c r="F5" s="343" t="s">
        <v>758</v>
      </c>
      <c r="G5" s="343" t="s">
        <v>789</v>
      </c>
      <c r="H5" s="343" t="s">
        <v>714</v>
      </c>
      <c r="I5" s="343" t="s">
        <v>17</v>
      </c>
      <c r="J5" s="300" t="s">
        <v>18</v>
      </c>
      <c r="K5" s="300" t="s">
        <v>19</v>
      </c>
      <c r="L5" s="320" t="s">
        <v>20</v>
      </c>
    </row>
    <row r="6" spans="2:12">
      <c r="B6" s="583" t="s">
        <v>722</v>
      </c>
      <c r="C6" s="150" t="s">
        <v>715</v>
      </c>
      <c r="D6" s="150" t="s">
        <v>716</v>
      </c>
      <c r="E6" s="233">
        <v>2</v>
      </c>
      <c r="F6" s="401">
        <v>1</v>
      </c>
      <c r="G6" s="589" t="str">
        <f>VLOOKUP(B6,ИСХОДНИК!A:P,7,FALSE())</f>
        <v xml:space="preserve">  10-15</v>
      </c>
      <c r="H6" s="150" t="s">
        <v>720</v>
      </c>
      <c r="I6" s="589" t="str">
        <f>VLOOKUP(B6,ИСХОДНИК!A:P,15,FALSE())</f>
        <v>U6 PL40R</v>
      </c>
      <c r="J6" s="592">
        <f>VLOOKUP(B6,ИСХОДНИК!A:N,13,FALSE())</f>
        <v>30</v>
      </c>
      <c r="K6" s="592">
        <f>VLOOKUP(B6,ИСХОДНИК!A:N,14,FALSE())</f>
        <v>36</v>
      </c>
      <c r="L6" s="591" t="str">
        <f>IF(VLOOKUP(B6,ИСХОДНИК!A:R,18,FALSE())=1,ИСХОДНИК!$T$2,IF(VLOOKUP(B6,ИСХОДНИК!A:R,18,FALSE())=2,ИСХОДНИК!$T$5,IF(VLOOKUP(B6,ИСХОДНИК!A:R,18,FALSE())=3,ИСХОДНИК!$T$6)))</f>
        <v>◑</v>
      </c>
    </row>
    <row r="7" spans="2:12">
      <c r="B7" s="584"/>
      <c r="C7" s="150" t="s">
        <v>715</v>
      </c>
      <c r="D7" s="150" t="s">
        <v>716</v>
      </c>
      <c r="E7" s="233">
        <v>1</v>
      </c>
      <c r="F7" s="401">
        <v>2</v>
      </c>
      <c r="G7" s="589"/>
      <c r="H7" s="150" t="s">
        <v>393</v>
      </c>
      <c r="I7" s="589"/>
      <c r="J7" s="593"/>
      <c r="K7" s="593"/>
      <c r="L7" s="591"/>
    </row>
    <row r="8" spans="2:12">
      <c r="B8" s="584"/>
      <c r="C8" s="150" t="s">
        <v>715</v>
      </c>
      <c r="D8" s="150" t="s">
        <v>716</v>
      </c>
      <c r="E8" s="233">
        <v>1</v>
      </c>
      <c r="F8" s="401">
        <v>3</v>
      </c>
      <c r="G8" s="589"/>
      <c r="H8" s="150" t="s">
        <v>393</v>
      </c>
      <c r="I8" s="589"/>
      <c r="J8" s="593"/>
      <c r="K8" s="593"/>
      <c r="L8" s="591"/>
    </row>
    <row r="9" spans="2:12">
      <c r="B9" s="584"/>
      <c r="C9" s="150" t="s">
        <v>715</v>
      </c>
      <c r="D9" s="150" t="s">
        <v>716</v>
      </c>
      <c r="E9" s="233">
        <v>3</v>
      </c>
      <c r="F9" s="401">
        <v>4</v>
      </c>
      <c r="G9" s="589"/>
      <c r="H9" s="150" t="s">
        <v>721</v>
      </c>
      <c r="I9" s="589"/>
      <c r="J9" s="593"/>
      <c r="K9" s="593"/>
      <c r="L9" s="591"/>
    </row>
    <row r="10" spans="2:12">
      <c r="B10" s="584"/>
      <c r="C10" s="150" t="s">
        <v>717</v>
      </c>
      <c r="D10" s="150" t="s">
        <v>718</v>
      </c>
      <c r="E10" s="233">
        <v>3</v>
      </c>
      <c r="F10" s="401">
        <v>5</v>
      </c>
      <c r="G10" s="589"/>
      <c r="H10" s="150" t="s">
        <v>721</v>
      </c>
      <c r="I10" s="589"/>
      <c r="J10" s="593"/>
      <c r="K10" s="593"/>
      <c r="L10" s="591"/>
    </row>
    <row r="11" spans="2:12" ht="12.75" customHeight="1">
      <c r="B11" s="583" t="s">
        <v>723</v>
      </c>
      <c r="C11" s="150" t="s">
        <v>715</v>
      </c>
      <c r="D11" s="150" t="s">
        <v>716</v>
      </c>
      <c r="E11" s="233">
        <v>2</v>
      </c>
      <c r="F11" s="401">
        <v>1</v>
      </c>
      <c r="G11" s="589" t="str">
        <f>VLOOKUP(B11,ИСХОДНИК!A:P,7,FALSE())</f>
        <v>20-25</v>
      </c>
      <c r="H11" s="150" t="s">
        <v>720</v>
      </c>
      <c r="I11" s="589" t="str">
        <f>VLOOKUP(B11,ИСХОДНИК!A:P,15,FALSE())</f>
        <v>U6 PL40R</v>
      </c>
      <c r="J11" s="592">
        <f>VLOOKUP(B11,ИСХОДНИК!A:N,13,FALSE())</f>
        <v>35</v>
      </c>
      <c r="K11" s="592">
        <f>VLOOKUP(B11,ИСХОДНИК!A:N,14,FALSE())</f>
        <v>42</v>
      </c>
      <c r="L11" s="591" t="str">
        <f>IF(VLOOKUP(B11,ИСХОДНИК!A:R,18,FALSE())=1,ИСХОДНИК!$T$2,IF(VLOOKUP(B11,ИСХОДНИК!A:R,18,FALSE())=2,ИСХОДНИК!$T$5,IF(VLOOKUP(B11,ИСХОДНИК!A:R,18,FALSE())=3,ИСХОДНИК!$T$6)))</f>
        <v>◑</v>
      </c>
    </row>
    <row r="12" spans="2:12" ht="12.75" customHeight="1">
      <c r="B12" s="584"/>
      <c r="C12" s="150" t="s">
        <v>715</v>
      </c>
      <c r="D12" s="150" t="s">
        <v>716</v>
      </c>
      <c r="E12" s="233">
        <v>1</v>
      </c>
      <c r="F12" s="401">
        <v>2</v>
      </c>
      <c r="G12" s="589"/>
      <c r="H12" s="150" t="s">
        <v>806</v>
      </c>
      <c r="I12" s="589"/>
      <c r="J12" s="593"/>
      <c r="K12" s="593"/>
      <c r="L12" s="591"/>
    </row>
    <row r="13" spans="2:12" ht="12.75" customHeight="1">
      <c r="B13" s="584"/>
      <c r="C13" s="150" t="s">
        <v>715</v>
      </c>
      <c r="D13" s="150" t="s">
        <v>716</v>
      </c>
      <c r="E13" s="233">
        <v>1</v>
      </c>
      <c r="F13" s="401">
        <v>3</v>
      </c>
      <c r="G13" s="589"/>
      <c r="H13" s="150" t="s">
        <v>393</v>
      </c>
      <c r="I13" s="589"/>
      <c r="J13" s="593"/>
      <c r="K13" s="593"/>
      <c r="L13" s="591"/>
    </row>
    <row r="14" spans="2:12" ht="12.75" customHeight="1">
      <c r="B14" s="584"/>
      <c r="C14" s="150" t="s">
        <v>715</v>
      </c>
      <c r="D14" s="150" t="s">
        <v>716</v>
      </c>
      <c r="E14" s="233">
        <v>3</v>
      </c>
      <c r="F14" s="401">
        <v>4</v>
      </c>
      <c r="G14" s="589"/>
      <c r="H14" s="150" t="s">
        <v>721</v>
      </c>
      <c r="I14" s="589"/>
      <c r="J14" s="593"/>
      <c r="K14" s="593"/>
      <c r="L14" s="591"/>
    </row>
    <row r="15" spans="2:12" ht="12.75" customHeight="1">
      <c r="B15" s="584"/>
      <c r="C15" s="150" t="s">
        <v>717</v>
      </c>
      <c r="D15" s="150" t="s">
        <v>718</v>
      </c>
      <c r="E15" s="233">
        <v>3</v>
      </c>
      <c r="F15" s="401">
        <v>5</v>
      </c>
      <c r="G15" s="589"/>
      <c r="H15" s="150" t="s">
        <v>721</v>
      </c>
      <c r="I15" s="589"/>
      <c r="J15" s="593"/>
      <c r="K15" s="593"/>
      <c r="L15" s="591"/>
    </row>
    <row r="16" spans="2:12" ht="12.75" customHeight="1">
      <c r="B16" s="583" t="s">
        <v>724</v>
      </c>
      <c r="C16" s="150" t="s">
        <v>715</v>
      </c>
      <c r="D16" s="150" t="s">
        <v>716</v>
      </c>
      <c r="E16" s="233">
        <v>2</v>
      </c>
      <c r="F16" s="401">
        <v>1</v>
      </c>
      <c r="G16" s="589" t="str">
        <f>VLOOKUP(B16,ИСХОДНИК!A:P,7,FALSE())</f>
        <v>32-40</v>
      </c>
      <c r="H16" s="150" t="s">
        <v>805</v>
      </c>
      <c r="I16" s="589" t="str">
        <f>VLOOKUP(B16,ИСХОДНИК!A:P,15,FALSE())</f>
        <v>U6 PL40R</v>
      </c>
      <c r="J16" s="592">
        <f>VLOOKUP(B16,ИСХОДНИК!A:N,13,FALSE())</f>
        <v>62</v>
      </c>
      <c r="K16" s="592">
        <f>VLOOKUP(B16,ИСХОДНИК!A:N,14,FALSE())</f>
        <v>74.399999999999991</v>
      </c>
      <c r="L16" s="591" t="str">
        <f>IF(VLOOKUP(B16,ИСХОДНИК!A:R,18,FALSE())=1,ИСХОДНИК!$T$2,IF(VLOOKUP(B16,ИСХОДНИК!A:R,18,FALSE())=2,ИСХОДНИК!$T$5,IF(VLOOKUP(B16,ИСХОДНИК!A:R,18,FALSE())=3,ИСХОДНИК!$T$6)))</f>
        <v>◑</v>
      </c>
    </row>
    <row r="17" spans="2:12" ht="12.75" customHeight="1">
      <c r="B17" s="584"/>
      <c r="C17" s="150" t="s">
        <v>715</v>
      </c>
      <c r="D17" s="150" t="s">
        <v>716</v>
      </c>
      <c r="E17" s="233">
        <v>1</v>
      </c>
      <c r="F17" s="401">
        <v>2</v>
      </c>
      <c r="G17" s="589"/>
      <c r="H17" s="150" t="s">
        <v>807</v>
      </c>
      <c r="I17" s="589"/>
      <c r="J17" s="593"/>
      <c r="K17" s="593"/>
      <c r="L17" s="591"/>
    </row>
    <row r="18" spans="2:12" ht="12.75" customHeight="1">
      <c r="B18" s="584"/>
      <c r="C18" s="150" t="s">
        <v>715</v>
      </c>
      <c r="D18" s="150" t="s">
        <v>716</v>
      </c>
      <c r="E18" s="233">
        <v>1</v>
      </c>
      <c r="F18" s="401">
        <v>3</v>
      </c>
      <c r="G18" s="589"/>
      <c r="H18" s="150" t="s">
        <v>807</v>
      </c>
      <c r="I18" s="589"/>
      <c r="J18" s="593"/>
      <c r="K18" s="593"/>
      <c r="L18" s="591"/>
    </row>
    <row r="19" spans="2:12" ht="12.75" customHeight="1">
      <c r="B19" s="584"/>
      <c r="C19" s="150" t="s">
        <v>715</v>
      </c>
      <c r="D19" s="150" t="s">
        <v>716</v>
      </c>
      <c r="E19" s="233">
        <v>3</v>
      </c>
      <c r="F19" s="401">
        <v>4</v>
      </c>
      <c r="G19" s="589"/>
      <c r="H19" s="150" t="s">
        <v>808</v>
      </c>
      <c r="I19" s="589"/>
      <c r="J19" s="593"/>
      <c r="K19" s="593"/>
      <c r="L19" s="591"/>
    </row>
    <row r="20" spans="2:12" ht="12.75" customHeight="1">
      <c r="B20" s="584"/>
      <c r="C20" s="150" t="s">
        <v>717</v>
      </c>
      <c r="D20" s="150" t="s">
        <v>718</v>
      </c>
      <c r="E20" s="233">
        <v>3</v>
      </c>
      <c r="F20" s="401">
        <v>5</v>
      </c>
      <c r="G20" s="589"/>
      <c r="H20" s="150" t="s">
        <v>809</v>
      </c>
      <c r="I20" s="589"/>
      <c r="J20" s="593"/>
      <c r="K20" s="593"/>
      <c r="L20" s="591"/>
    </row>
    <row r="21" spans="2:12" ht="12.75" customHeight="1">
      <c r="B21" s="583" t="s">
        <v>725</v>
      </c>
      <c r="C21" s="150" t="s">
        <v>715</v>
      </c>
      <c r="D21" s="150" t="s">
        <v>716</v>
      </c>
      <c r="E21" s="233">
        <v>2</v>
      </c>
      <c r="F21" s="401">
        <v>1</v>
      </c>
      <c r="G21" s="589">
        <f>VLOOKUP(B21,ИСХОДНИК!A:P,7,FALSE())</f>
        <v>50</v>
      </c>
      <c r="H21" s="150" t="s">
        <v>807</v>
      </c>
      <c r="I21" s="589" t="str">
        <f>VLOOKUP(B21,ИСХОДНИК!A:P,15,FALSE())</f>
        <v>U6 PL40R</v>
      </c>
      <c r="J21" s="592">
        <f>VLOOKUP(B21,ИСХОДНИК!A:N,13,FALSE())</f>
        <v>75</v>
      </c>
      <c r="K21" s="592">
        <f>VLOOKUP(B21,ИСХОДНИК!A:N,14,FALSE())</f>
        <v>90</v>
      </c>
      <c r="L21" s="591" t="str">
        <f>IF(VLOOKUP(B21,ИСХОДНИК!A:R,18,FALSE())=1,ИСХОДНИК!$T$2,IF(VLOOKUP(B21,ИСХОДНИК!A:R,18,FALSE())=2,ИСХОДНИК!$T$5,IF(VLOOKUP(B21,ИСХОДНИК!A:R,18,FALSE())=3,ИСХОДНИК!$T$6)))</f>
        <v>◑</v>
      </c>
    </row>
    <row r="22" spans="2:12" ht="12.75" customHeight="1">
      <c r="B22" s="584"/>
      <c r="C22" s="150" t="s">
        <v>715</v>
      </c>
      <c r="D22" s="150" t="s">
        <v>716</v>
      </c>
      <c r="E22" s="233">
        <v>1</v>
      </c>
      <c r="F22" s="401">
        <v>2</v>
      </c>
      <c r="G22" s="589"/>
      <c r="H22" s="150" t="s">
        <v>807</v>
      </c>
      <c r="I22" s="589"/>
      <c r="J22" s="593"/>
      <c r="K22" s="593"/>
      <c r="L22" s="591"/>
    </row>
    <row r="23" spans="2:12" ht="12.75" customHeight="1">
      <c r="B23" s="584"/>
      <c r="C23" s="150" t="s">
        <v>715</v>
      </c>
      <c r="D23" s="150" t="s">
        <v>716</v>
      </c>
      <c r="E23" s="233">
        <v>1</v>
      </c>
      <c r="F23" s="401">
        <v>3</v>
      </c>
      <c r="G23" s="589"/>
      <c r="H23" s="150" t="s">
        <v>807</v>
      </c>
      <c r="I23" s="589"/>
      <c r="J23" s="593"/>
      <c r="K23" s="593"/>
      <c r="L23" s="591"/>
    </row>
    <row r="24" spans="2:12" ht="12.75" customHeight="1">
      <c r="B24" s="584"/>
      <c r="C24" s="150" t="s">
        <v>715</v>
      </c>
      <c r="D24" s="150" t="s">
        <v>716</v>
      </c>
      <c r="E24" s="233">
        <v>3</v>
      </c>
      <c r="F24" s="401">
        <v>4</v>
      </c>
      <c r="G24" s="589"/>
      <c r="H24" s="150" t="s">
        <v>809</v>
      </c>
      <c r="I24" s="589"/>
      <c r="J24" s="593"/>
      <c r="K24" s="593"/>
      <c r="L24" s="591"/>
    </row>
    <row r="25" spans="2:12" ht="12.75" customHeight="1">
      <c r="B25" s="584"/>
      <c r="C25" s="150" t="s">
        <v>717</v>
      </c>
      <c r="D25" s="150" t="s">
        <v>718</v>
      </c>
      <c r="E25" s="233">
        <v>3</v>
      </c>
      <c r="F25" s="401">
        <v>5</v>
      </c>
      <c r="G25" s="589"/>
      <c r="H25" s="150" t="s">
        <v>809</v>
      </c>
      <c r="I25" s="589"/>
      <c r="J25" s="593"/>
      <c r="K25" s="593"/>
      <c r="L25" s="591"/>
    </row>
    <row r="26" spans="2:12" ht="12.75" customHeight="1">
      <c r="B26" s="583" t="s">
        <v>726</v>
      </c>
      <c r="C26" s="150" t="s">
        <v>715</v>
      </c>
      <c r="D26" s="150" t="s">
        <v>716</v>
      </c>
      <c r="E26" s="233">
        <v>2</v>
      </c>
      <c r="F26" s="401">
        <v>1</v>
      </c>
      <c r="G26" s="589">
        <f>VLOOKUP(B26,ИСХОДНИК!A:P,7,FALSE())</f>
        <v>65</v>
      </c>
      <c r="H26" s="150" t="s">
        <v>805</v>
      </c>
      <c r="I26" s="589" t="str">
        <f>VLOOKUP(B26,ИСХОДНИК!A:P,15,FALSE())</f>
        <v>U6 PL40R</v>
      </c>
      <c r="J26" s="592">
        <f>VLOOKUP(B26,ИСХОДНИК!A:N,13,FALSE())</f>
        <v>97</v>
      </c>
      <c r="K26" s="592">
        <f>VLOOKUP(B26,ИСХОДНИК!A:N,14,FALSE())</f>
        <v>116.39999999999999</v>
      </c>
      <c r="L26" s="591" t="str">
        <f>IF(VLOOKUP(B26,ИСХОДНИК!A:R,18,FALSE())=1,ИСХОДНИК!$T$2,IF(VLOOKUP(B26,ИСХОДНИК!A:R,18,FALSE())=2,ИСХОДНИК!$T$5,IF(VLOOKUP(B26,ИСХОДНИК!A:R,18,FALSE())=3,ИСХОДНИК!$T$6)))</f>
        <v>◑</v>
      </c>
    </row>
    <row r="27" spans="2:12" ht="12.75" customHeight="1">
      <c r="B27" s="584"/>
      <c r="C27" s="150" t="s">
        <v>715</v>
      </c>
      <c r="D27" s="150" t="s">
        <v>716</v>
      </c>
      <c r="E27" s="233">
        <v>1</v>
      </c>
      <c r="F27" s="401">
        <v>2</v>
      </c>
      <c r="G27" s="589"/>
      <c r="H27" s="150" t="s">
        <v>805</v>
      </c>
      <c r="I27" s="589"/>
      <c r="J27" s="593"/>
      <c r="K27" s="593"/>
      <c r="L27" s="591"/>
    </row>
    <row r="28" spans="2:12" ht="12.75" customHeight="1">
      <c r="B28" s="584"/>
      <c r="C28" s="150" t="s">
        <v>715</v>
      </c>
      <c r="D28" s="150" t="s">
        <v>716</v>
      </c>
      <c r="E28" s="233">
        <v>1</v>
      </c>
      <c r="F28" s="401">
        <v>3</v>
      </c>
      <c r="G28" s="589"/>
      <c r="H28" s="150" t="s">
        <v>805</v>
      </c>
      <c r="I28" s="589"/>
      <c r="J28" s="593"/>
      <c r="K28" s="593"/>
      <c r="L28" s="591"/>
    </row>
    <row r="29" spans="2:12" ht="12.75" customHeight="1">
      <c r="B29" s="584"/>
      <c r="C29" s="150" t="s">
        <v>715</v>
      </c>
      <c r="D29" s="150" t="s">
        <v>716</v>
      </c>
      <c r="E29" s="233">
        <v>3</v>
      </c>
      <c r="F29" s="401">
        <v>4</v>
      </c>
      <c r="G29" s="589"/>
      <c r="H29" s="150" t="s">
        <v>809</v>
      </c>
      <c r="I29" s="589"/>
      <c r="J29" s="593"/>
      <c r="K29" s="593"/>
      <c r="L29" s="591"/>
    </row>
    <row r="30" spans="2:12" ht="12.75" customHeight="1">
      <c r="B30" s="584"/>
      <c r="C30" s="150" t="s">
        <v>717</v>
      </c>
      <c r="D30" s="150" t="s">
        <v>718</v>
      </c>
      <c r="E30" s="233">
        <v>3</v>
      </c>
      <c r="F30" s="401">
        <v>5</v>
      </c>
      <c r="G30" s="589"/>
      <c r="H30" s="150" t="s">
        <v>809</v>
      </c>
      <c r="I30" s="589"/>
      <c r="J30" s="593"/>
      <c r="K30" s="593"/>
      <c r="L30" s="591"/>
    </row>
    <row r="31" spans="2:12" ht="12.75" customHeight="1">
      <c r="B31" s="583" t="s">
        <v>727</v>
      </c>
      <c r="C31" s="150" t="s">
        <v>715</v>
      </c>
      <c r="D31" s="150" t="s">
        <v>716</v>
      </c>
      <c r="E31" s="233">
        <v>2</v>
      </c>
      <c r="F31" s="401">
        <v>1</v>
      </c>
      <c r="G31" s="589">
        <f>VLOOKUP(B31,ИСХОДНИК!A:P,7,FALSE())</f>
        <v>80</v>
      </c>
      <c r="H31" s="150" t="s">
        <v>805</v>
      </c>
      <c r="I31" s="589" t="str">
        <f>VLOOKUP(B31,ИСХОДНИК!A:P,15,FALSE())</f>
        <v>U6 PL40R</v>
      </c>
      <c r="J31" s="592">
        <f>VLOOKUP(B31,ИСХОДНИК!A:N,13,FALSE())</f>
        <v>139</v>
      </c>
      <c r="K31" s="592">
        <f>VLOOKUP(B31,ИСХОДНИК!A:N,14,FALSE())</f>
        <v>166.79999999999998</v>
      </c>
      <c r="L31" s="591" t="str">
        <f>IF(VLOOKUP(B31,ИСХОДНИК!A:R,18,FALSE())=1,ИСХОДНИК!$T$2,IF(VLOOKUP(B31,ИСХОДНИК!A:R,18,FALSE())=2,ИСХОДНИК!$T$5,IF(VLOOKUP(B31,ИСХОДНИК!A:R,18,FALSE())=3,ИСХОДНИК!$T$6)))</f>
        <v>◑</v>
      </c>
    </row>
    <row r="32" spans="2:12" ht="12.75" customHeight="1">
      <c r="B32" s="584"/>
      <c r="C32" s="150" t="s">
        <v>715</v>
      </c>
      <c r="D32" s="150" t="s">
        <v>716</v>
      </c>
      <c r="E32" s="233">
        <v>1</v>
      </c>
      <c r="F32" s="401">
        <v>2</v>
      </c>
      <c r="G32" s="589"/>
      <c r="H32" s="150" t="s">
        <v>805</v>
      </c>
      <c r="I32" s="589"/>
      <c r="J32" s="593"/>
      <c r="K32" s="593"/>
      <c r="L32" s="591"/>
    </row>
    <row r="33" spans="2:12" ht="12.75" customHeight="1">
      <c r="B33" s="584"/>
      <c r="C33" s="150" t="s">
        <v>715</v>
      </c>
      <c r="D33" s="150" t="s">
        <v>716</v>
      </c>
      <c r="E33" s="233">
        <v>1</v>
      </c>
      <c r="F33" s="401">
        <v>3</v>
      </c>
      <c r="G33" s="589"/>
      <c r="H33" s="150" t="s">
        <v>805</v>
      </c>
      <c r="I33" s="589"/>
      <c r="J33" s="593"/>
      <c r="K33" s="593"/>
      <c r="L33" s="591"/>
    </row>
    <row r="34" spans="2:12" ht="12.75" customHeight="1">
      <c r="B34" s="584"/>
      <c r="C34" s="150" t="s">
        <v>715</v>
      </c>
      <c r="D34" s="150" t="s">
        <v>716</v>
      </c>
      <c r="E34" s="233">
        <v>3</v>
      </c>
      <c r="F34" s="401">
        <v>4</v>
      </c>
      <c r="G34" s="589"/>
      <c r="H34" s="150" t="s">
        <v>809</v>
      </c>
      <c r="I34" s="589"/>
      <c r="J34" s="593"/>
      <c r="K34" s="593"/>
      <c r="L34" s="591"/>
    </row>
    <row r="35" spans="2:12" ht="12.75" customHeight="1">
      <c r="B35" s="584"/>
      <c r="C35" s="150" t="s">
        <v>717</v>
      </c>
      <c r="D35" s="150" t="s">
        <v>718</v>
      </c>
      <c r="E35" s="233">
        <v>3</v>
      </c>
      <c r="F35" s="401">
        <v>5</v>
      </c>
      <c r="G35" s="589"/>
      <c r="H35" s="150" t="s">
        <v>809</v>
      </c>
      <c r="I35" s="589"/>
      <c r="J35" s="593"/>
      <c r="K35" s="593"/>
      <c r="L35" s="591"/>
    </row>
    <row r="36" spans="2:12" ht="12.75" customHeight="1">
      <c r="B36" s="585"/>
      <c r="C36" s="150" t="s">
        <v>715</v>
      </c>
      <c r="D36" s="150" t="s">
        <v>719</v>
      </c>
      <c r="E36" s="233">
        <v>1</v>
      </c>
      <c r="F36" s="401">
        <v>6</v>
      </c>
      <c r="G36" s="589"/>
      <c r="H36" s="150" t="s">
        <v>805</v>
      </c>
      <c r="I36" s="589"/>
      <c r="J36" s="601"/>
      <c r="K36" s="601"/>
      <c r="L36" s="591"/>
    </row>
    <row r="37" spans="2:12" ht="12.75" customHeight="1">
      <c r="B37" s="583" t="s">
        <v>728</v>
      </c>
      <c r="C37" s="150" t="s">
        <v>715</v>
      </c>
      <c r="D37" s="150" t="s">
        <v>716</v>
      </c>
      <c r="E37" s="233">
        <v>2</v>
      </c>
      <c r="F37" s="401">
        <v>1</v>
      </c>
      <c r="G37" s="589">
        <f>VLOOKUP(B37,ИСХОДНИК!A:P,7,FALSE())</f>
        <v>100</v>
      </c>
      <c r="H37" s="150" t="s">
        <v>805</v>
      </c>
      <c r="I37" s="589" t="str">
        <f>VLOOKUP(B37,ИСХОДНИК!A:P,15,FALSE())</f>
        <v>U6 PL40R</v>
      </c>
      <c r="J37" s="592">
        <f>VLOOKUP(B37,ИСХОДНИК!A:N,13,FALSE())</f>
        <v>179</v>
      </c>
      <c r="K37" s="592">
        <f>VLOOKUP(B37,ИСХОДНИК!A:N,14,FALSE())</f>
        <v>214.79999999999998</v>
      </c>
      <c r="L37" s="591" t="str">
        <f>IF(VLOOKUP(B37,ИСХОДНИК!A:R,18,FALSE())=1,ИСХОДНИК!$T$2,IF(VLOOKUP(B37,ИСХОДНИК!A:R,18,FALSE())=2,ИСХОДНИК!$T$5,IF(VLOOKUP(B37,ИСХОДНИК!A:R,18,FALSE())=3,ИСХОДНИК!$T$6)))</f>
        <v>○</v>
      </c>
    </row>
    <row r="38" spans="2:12" ht="12.75" customHeight="1">
      <c r="B38" s="584"/>
      <c r="C38" s="150" t="s">
        <v>715</v>
      </c>
      <c r="D38" s="150" t="s">
        <v>716</v>
      </c>
      <c r="E38" s="233">
        <v>1</v>
      </c>
      <c r="F38" s="401">
        <v>2</v>
      </c>
      <c r="G38" s="589"/>
      <c r="H38" s="150" t="s">
        <v>805</v>
      </c>
      <c r="I38" s="589"/>
      <c r="J38" s="593"/>
      <c r="K38" s="593"/>
      <c r="L38" s="591"/>
    </row>
    <row r="39" spans="2:12" ht="12.75" customHeight="1">
      <c r="B39" s="584"/>
      <c r="C39" s="150" t="s">
        <v>715</v>
      </c>
      <c r="D39" s="150" t="s">
        <v>716</v>
      </c>
      <c r="E39" s="233">
        <v>1</v>
      </c>
      <c r="F39" s="401">
        <v>3</v>
      </c>
      <c r="G39" s="589"/>
      <c r="H39" s="150" t="s">
        <v>805</v>
      </c>
      <c r="I39" s="589"/>
      <c r="J39" s="593"/>
      <c r="K39" s="593"/>
      <c r="L39" s="591"/>
    </row>
    <row r="40" spans="2:12" ht="12.75" customHeight="1">
      <c r="B40" s="584"/>
      <c r="C40" s="150" t="s">
        <v>715</v>
      </c>
      <c r="D40" s="150" t="s">
        <v>716</v>
      </c>
      <c r="E40" s="233">
        <v>3</v>
      </c>
      <c r="F40" s="401">
        <v>4</v>
      </c>
      <c r="G40" s="589"/>
      <c r="H40" s="150" t="s">
        <v>809</v>
      </c>
      <c r="I40" s="589"/>
      <c r="J40" s="593"/>
      <c r="K40" s="593"/>
      <c r="L40" s="591"/>
    </row>
    <row r="41" spans="2:12" ht="12.75" customHeight="1">
      <c r="B41" s="584"/>
      <c r="C41" s="150" t="s">
        <v>717</v>
      </c>
      <c r="D41" s="150" t="s">
        <v>718</v>
      </c>
      <c r="E41" s="233">
        <v>3</v>
      </c>
      <c r="F41" s="401">
        <v>5</v>
      </c>
      <c r="G41" s="589"/>
      <c r="H41" s="150" t="s">
        <v>809</v>
      </c>
      <c r="I41" s="589"/>
      <c r="J41" s="593"/>
      <c r="K41" s="593"/>
      <c r="L41" s="591"/>
    </row>
    <row r="42" spans="2:12" ht="12.75" customHeight="1">
      <c r="B42" s="585"/>
      <c r="C42" s="150" t="s">
        <v>715</v>
      </c>
      <c r="D42" s="150" t="s">
        <v>719</v>
      </c>
      <c r="E42" s="233">
        <v>1</v>
      </c>
      <c r="F42" s="401">
        <v>6</v>
      </c>
      <c r="G42" s="589"/>
      <c r="H42" s="150" t="s">
        <v>805</v>
      </c>
      <c r="I42" s="589"/>
      <c r="J42" s="601"/>
      <c r="K42" s="601"/>
      <c r="L42" s="591"/>
    </row>
    <row r="43" spans="2:12" ht="19.5" customHeight="1">
      <c r="B43" s="128" t="s">
        <v>975</v>
      </c>
      <c r="C43" s="231" t="s">
        <v>978</v>
      </c>
      <c r="D43" s="150"/>
      <c r="E43" s="233">
        <v>1</v>
      </c>
      <c r="F43" s="401">
        <v>6</v>
      </c>
      <c r="G43" s="234" t="s">
        <v>979</v>
      </c>
      <c r="H43" s="150" t="s">
        <v>805</v>
      </c>
      <c r="I43" s="131" t="str">
        <f>VLOOKUP(B43,ИСХОДНИК!A:P,15,FALSE())</f>
        <v>U6 PL40R</v>
      </c>
      <c r="J43" s="422">
        <f>VLOOKUP(B43,ИСХОДНИК!A:N,13,FALSE())</f>
        <v>45</v>
      </c>
      <c r="K43" s="422">
        <f>VLOOKUP(B43,ИСХОДНИК!A:N,14,FALSE())</f>
        <v>54</v>
      </c>
      <c r="L43" s="136" t="str">
        <f>IF(VLOOKUP(B43,ИСХОДНИК!A:R,18,FALSE())=1,ИСХОДНИК!$T$2,IF(VLOOKUP(B43,ИСХОДНИК!A:R,18,FALSE())=2,ИСХОДНИК!$T$5,IF(VLOOKUP(B43,ИСХОДНИК!A:R,18,FALSE())=3,ИСХОДНИК!$T$6)))</f>
        <v>◑</v>
      </c>
    </row>
    <row r="44" spans="2:12" ht="17.25" customHeight="1">
      <c r="B44" s="128" t="s">
        <v>976</v>
      </c>
      <c r="C44" s="231" t="s">
        <v>978</v>
      </c>
      <c r="D44" s="150"/>
      <c r="E44" s="233">
        <v>1</v>
      </c>
      <c r="F44" s="401">
        <v>6</v>
      </c>
      <c r="G44" s="234" t="s">
        <v>980</v>
      </c>
      <c r="H44" s="150" t="s">
        <v>805</v>
      </c>
      <c r="I44" s="131" t="str">
        <f>VLOOKUP(B44,ИСХОДНИК!A:P,15,FALSE())</f>
        <v>U6 PL40R</v>
      </c>
      <c r="J44" s="422">
        <f>VLOOKUP(B44,ИСХОДНИК!A:N,13,FALSE())</f>
        <v>60</v>
      </c>
      <c r="K44" s="422">
        <f>VLOOKUP(B44,ИСХОДНИК!A:N,14,FALSE())</f>
        <v>72</v>
      </c>
      <c r="L44" s="136" t="str">
        <f>IF(VLOOKUP(B44,ИСХОДНИК!A:R,18,FALSE())=1,ИСХОДНИК!$T$2,IF(VLOOKUP(B44,ИСХОДНИК!A:R,18,FALSE())=2,ИСХОДНИК!$T$5,IF(VLOOKUP(B44,ИСХОДНИК!A:R,18,FALSE())=3,ИСХОДНИК!$T$6)))</f>
        <v>◑</v>
      </c>
    </row>
    <row r="45" spans="2:12" ht="15.75" customHeight="1">
      <c r="B45" s="128" t="s">
        <v>977</v>
      </c>
      <c r="C45" s="231" t="s">
        <v>978</v>
      </c>
      <c r="D45" s="150"/>
      <c r="E45" s="233">
        <v>1</v>
      </c>
      <c r="F45" s="401">
        <v>6</v>
      </c>
      <c r="G45" s="234">
        <v>125</v>
      </c>
      <c r="H45" s="150" t="s">
        <v>805</v>
      </c>
      <c r="I45" s="131" t="str">
        <f>VLOOKUP(B45,ИСХОДНИК!A:P,15,FALSE())</f>
        <v>U6 PL40R</v>
      </c>
      <c r="J45" s="422">
        <f>VLOOKUP(B45,ИСХОДНИК!A:N,13,FALSE())</f>
        <v>75</v>
      </c>
      <c r="K45" s="422">
        <f>VLOOKUP(B45,ИСХОДНИК!A:N,14,FALSE())</f>
        <v>90</v>
      </c>
      <c r="L45" s="136" t="str">
        <f>IF(VLOOKUP(B45,ИСХОДНИК!A:R,18,FALSE())=1,ИСХОДНИК!$T$2,IF(VLOOKUP(B45,ИСХОДНИК!A:R,18,FALSE())=2,ИСХОДНИК!$T$5,IF(VLOOKUP(B45,ИСХОДНИК!A:R,18,FALSE())=3,ИСХОДНИК!$T$6)))</f>
        <v>◑</v>
      </c>
    </row>
    <row r="46" spans="2:12">
      <c r="B46" s="583" t="s">
        <v>729</v>
      </c>
      <c r="C46" s="150" t="s">
        <v>715</v>
      </c>
      <c r="D46" s="150" t="s">
        <v>716</v>
      </c>
      <c r="E46" s="233">
        <v>10</v>
      </c>
      <c r="F46" s="423">
        <v>4</v>
      </c>
      <c r="G46" s="611"/>
      <c r="H46" s="456" t="s">
        <v>730</v>
      </c>
      <c r="I46" s="596" t="str">
        <f>VLOOKUP(B46,ИСХОДНИК!A:P,15,FALSE())</f>
        <v>U6 PL40R</v>
      </c>
      <c r="J46" s="590">
        <f>VLOOKUP(B46,ИСХОДНИК!A:N,13,FALSE())</f>
        <v>37</v>
      </c>
      <c r="K46" s="590">
        <f>VLOOKUP(B46,ИСХОДНИК!A:N,14,FALSE())</f>
        <v>44.4</v>
      </c>
      <c r="L46" s="591" t="str">
        <f>IF(VLOOKUP(B46,ИСХОДНИК!A:R,18,FALSE())=1,ИСХОДНИК!$T$2,IF(VLOOKUP(B46,ИСХОДНИК!A:R,18,FALSE())=2,ИСХОДНИК!$T$5,IF(VLOOKUP(B46,ИСХОДНИК!A:R,18,FALSE())=3,ИСХОДНИК!$T$6)))</f>
        <v>◑</v>
      </c>
    </row>
    <row r="47" spans="2:12">
      <c r="B47" s="585"/>
      <c r="C47" s="150" t="s">
        <v>717</v>
      </c>
      <c r="D47" s="150" t="s">
        <v>718</v>
      </c>
      <c r="E47" s="233">
        <v>10</v>
      </c>
      <c r="F47" s="423">
        <v>5</v>
      </c>
      <c r="G47" s="612"/>
      <c r="H47" s="456"/>
      <c r="I47" s="609"/>
      <c r="J47" s="590"/>
      <c r="K47" s="590"/>
      <c r="L47" s="591"/>
    </row>
    <row r="48" spans="2:12">
      <c r="E48" s="12"/>
      <c r="F48" s="63"/>
      <c r="H48" s="12"/>
    </row>
    <row r="49" spans="2:13" ht="15.75" customHeight="1">
      <c r="B49" s="607" t="s">
        <v>756</v>
      </c>
      <c r="C49" s="607"/>
      <c r="D49" s="607"/>
      <c r="E49" s="607"/>
      <c r="F49" s="607"/>
      <c r="G49" s="607"/>
      <c r="H49" s="607"/>
      <c r="I49" s="607"/>
      <c r="J49" s="607"/>
      <c r="K49" s="607"/>
      <c r="L49" s="607"/>
      <c r="M49" s="149"/>
    </row>
    <row r="50" spans="2:13" ht="40.5">
      <c r="B50" s="335" t="s">
        <v>711</v>
      </c>
      <c r="C50" s="335" t="s">
        <v>353</v>
      </c>
      <c r="D50" s="335" t="s">
        <v>712</v>
      </c>
      <c r="E50" s="335" t="s">
        <v>342</v>
      </c>
      <c r="F50" s="295" t="s">
        <v>758</v>
      </c>
      <c r="G50" s="335" t="s">
        <v>713</v>
      </c>
      <c r="H50" s="335" t="s">
        <v>714</v>
      </c>
      <c r="I50" s="335" t="s">
        <v>17</v>
      </c>
      <c r="J50" s="300" t="s">
        <v>18</v>
      </c>
      <c r="K50" s="300" t="s">
        <v>19</v>
      </c>
      <c r="L50" s="321" t="s">
        <v>20</v>
      </c>
      <c r="M50" s="127" t="s">
        <v>757</v>
      </c>
    </row>
    <row r="51" spans="2:13" ht="23.25" customHeight="1">
      <c r="B51" s="128" t="s">
        <v>731</v>
      </c>
      <c r="C51" s="231" t="s">
        <v>715</v>
      </c>
      <c r="D51" s="231" t="s">
        <v>716</v>
      </c>
      <c r="E51" s="233">
        <v>10</v>
      </c>
      <c r="F51" s="131">
        <v>7</v>
      </c>
      <c r="G51" s="131" t="str">
        <f>VLOOKUP(B51,ИСХОДНИК!A:P,7,FALSE())</f>
        <v>15-25</v>
      </c>
      <c r="H51" s="129" t="s">
        <v>732</v>
      </c>
      <c r="I51" s="234" t="str">
        <f>VLOOKUP(B51,ИСХОДНИК!A:P,15,FALSE())</f>
        <v>U6 PL40R</v>
      </c>
      <c r="J51" s="235">
        <f>VLOOKUP(B51,ИСХОДНИК!A:N,13,FALSE())</f>
        <v>12</v>
      </c>
      <c r="K51" s="235">
        <f>VLOOKUP(B51,ИСХОДНИК!A:N,14,FALSE())</f>
        <v>14.399999999999999</v>
      </c>
      <c r="L51" s="136" t="str">
        <f>IF(VLOOKUP(B51,ИСХОДНИК!A:R,18,FALSE())=1,ИСХОДНИК!$T$2,IF(VLOOKUP(B51,ИСХОДНИК!A:R,18,FALSE())=2,ИСХОДНИК!$T$5,IF(VLOOKUP(B51,ИСХОДНИК!A:R,18,FALSE())=3,ИСХОДНИК!$T$6)))</f>
        <v>◑</v>
      </c>
      <c r="M51" s="587"/>
    </row>
    <row r="52" spans="2:13" ht="23.25" customHeight="1">
      <c r="B52" s="128" t="s">
        <v>733</v>
      </c>
      <c r="C52" s="231" t="s">
        <v>715</v>
      </c>
      <c r="D52" s="231" t="s">
        <v>716</v>
      </c>
      <c r="E52" s="233">
        <v>10</v>
      </c>
      <c r="F52" s="131">
        <v>7</v>
      </c>
      <c r="G52" s="131" t="str">
        <f>VLOOKUP(B52,ИСХОДНИК!A:P,7,FALSE())</f>
        <v>32-40</v>
      </c>
      <c r="H52" s="129" t="s">
        <v>732</v>
      </c>
      <c r="I52" s="234" t="str">
        <f>VLOOKUP(B52,ИСХОДНИК!A:P,15,FALSE())</f>
        <v>U6 PL40R</v>
      </c>
      <c r="J52" s="235">
        <f>VLOOKUP(B52,ИСХОДНИК!A:N,13,FALSE())</f>
        <v>15</v>
      </c>
      <c r="K52" s="235">
        <f>VLOOKUP(B52,ИСХОДНИК!A:N,14,FALSE())</f>
        <v>18</v>
      </c>
      <c r="L52" s="136" t="str">
        <f>IF(VLOOKUP(B52,ИСХОДНИК!A:R,18,FALSE())=1,ИСХОДНИК!$T$2,IF(VLOOKUP(B52,ИСХОДНИК!A:R,18,FALSE())=2,ИСХОДНИК!$T$5,IF(VLOOKUP(B52,ИСХОДНИК!A:R,18,FALSE())=3,ИСХОДНИК!$T$6)))</f>
        <v>◑</v>
      </c>
      <c r="M52" s="587"/>
    </row>
    <row r="53" spans="2:13" ht="23.25" customHeight="1">
      <c r="B53" s="128" t="s">
        <v>734</v>
      </c>
      <c r="C53" s="231" t="s">
        <v>715</v>
      </c>
      <c r="D53" s="231" t="s">
        <v>716</v>
      </c>
      <c r="E53" s="233">
        <v>10</v>
      </c>
      <c r="F53" s="131">
        <v>7</v>
      </c>
      <c r="G53" s="131">
        <f>VLOOKUP(B53,ИСХОДНИК!A:P,7,FALSE())</f>
        <v>50</v>
      </c>
      <c r="H53" s="129" t="s">
        <v>732</v>
      </c>
      <c r="I53" s="234" t="str">
        <f>VLOOKUP(B53,ИСХОДНИК!A:P,15,FALSE())</f>
        <v>U6 PL40R</v>
      </c>
      <c r="J53" s="235">
        <f>VLOOKUP(B53,ИСХОДНИК!A:N,13,FALSE())</f>
        <v>24</v>
      </c>
      <c r="K53" s="235">
        <f>VLOOKUP(B53,ИСХОДНИК!A:N,14,FALSE())</f>
        <v>28.799999999999997</v>
      </c>
      <c r="L53" s="136" t="str">
        <f>IF(VLOOKUP(B53,ИСХОДНИК!A:R,18,FALSE())=1,ИСХОДНИК!$T$2,IF(VLOOKUP(B53,ИСХОДНИК!A:R,18,FALSE())=2,ИСХОДНИК!$T$5,IF(VLOOKUP(B53,ИСХОДНИК!A:R,18,FALSE())=3,ИСХОДНИК!$T$6)))</f>
        <v>◑</v>
      </c>
      <c r="M53" s="587"/>
    </row>
    <row r="54" spans="2:13" ht="23.25" customHeight="1">
      <c r="B54" s="128" t="s">
        <v>735</v>
      </c>
      <c r="C54" s="231" t="s">
        <v>715</v>
      </c>
      <c r="D54" s="231" t="s">
        <v>716</v>
      </c>
      <c r="E54" s="233">
        <v>10</v>
      </c>
      <c r="F54" s="131">
        <v>7</v>
      </c>
      <c r="G54" s="131">
        <f>VLOOKUP(B54,ИСХОДНИК!A:P,7,FALSE())</f>
        <v>65</v>
      </c>
      <c r="H54" s="129" t="s">
        <v>732</v>
      </c>
      <c r="I54" s="234" t="str">
        <f>VLOOKUP(B54,ИСХОДНИК!A:P,15,FALSE())</f>
        <v>U6 PL40R</v>
      </c>
      <c r="J54" s="235">
        <f>VLOOKUP(B54,ИСХОДНИК!A:N,13,FALSE())</f>
        <v>30</v>
      </c>
      <c r="K54" s="235">
        <f>VLOOKUP(B54,ИСХОДНИК!A:N,14,FALSE())</f>
        <v>36</v>
      </c>
      <c r="L54" s="136" t="str">
        <f>IF(VLOOKUP(B54,ИСХОДНИК!A:R,18,FALSE())=1,ИСХОДНИК!$T$2,IF(VLOOKUP(B54,ИСХОДНИК!A:R,18,FALSE())=2,ИСХОДНИК!$T$5,IF(VLOOKUP(B54,ИСХОДНИК!A:R,18,FALSE())=3,ИСХОДНИК!$T$6)))</f>
        <v>◑</v>
      </c>
      <c r="M54" s="587"/>
    </row>
    <row r="55" spans="2:13" ht="23.25" customHeight="1">
      <c r="B55" s="128" t="s">
        <v>736</v>
      </c>
      <c r="C55" s="231" t="s">
        <v>715</v>
      </c>
      <c r="D55" s="231" t="s">
        <v>716</v>
      </c>
      <c r="E55" s="233">
        <v>10</v>
      </c>
      <c r="F55" s="131">
        <v>7</v>
      </c>
      <c r="G55" s="131">
        <f>VLOOKUP(B55,ИСХОДНИК!A:P,7,FALSE())</f>
        <v>80</v>
      </c>
      <c r="H55" s="129" t="s">
        <v>732</v>
      </c>
      <c r="I55" s="234" t="str">
        <f>VLOOKUP(B55,ИСХОДНИК!A:P,15,FALSE())</f>
        <v>U6 PL40R</v>
      </c>
      <c r="J55" s="235">
        <f>VLOOKUP(B55,ИСХОДНИК!A:N,13,FALSE())</f>
        <v>45</v>
      </c>
      <c r="K55" s="235">
        <f>VLOOKUP(B55,ИСХОДНИК!A:N,14,FALSE())</f>
        <v>54</v>
      </c>
      <c r="L55" s="136" t="str">
        <f>IF(VLOOKUP(B55,ИСХОДНИК!A:R,18,FALSE())=1,ИСХОДНИК!$T$2,IF(VLOOKUP(B55,ИСХОДНИК!A:R,18,FALSE())=2,ИСХОДНИК!$T$5,IF(VLOOKUP(B55,ИСХОДНИК!A:R,18,FALSE())=3,ИСХОДНИК!$T$6)))</f>
        <v>◑</v>
      </c>
      <c r="M55" s="587"/>
    </row>
    <row r="56" spans="2:13" ht="23.25" customHeight="1">
      <c r="B56" s="128" t="s">
        <v>737</v>
      </c>
      <c r="C56" s="231" t="s">
        <v>715</v>
      </c>
      <c r="D56" s="231" t="s">
        <v>716</v>
      </c>
      <c r="E56" s="233">
        <v>10</v>
      </c>
      <c r="F56" s="131">
        <v>7</v>
      </c>
      <c r="G56" s="131">
        <f>VLOOKUP(B56,ИСХОДНИК!A:P,7,FALSE())</f>
        <v>100</v>
      </c>
      <c r="H56" s="129" t="s">
        <v>743</v>
      </c>
      <c r="I56" s="234" t="str">
        <f>VLOOKUP(B56,ИСХОДНИК!A:P,15,FALSE())</f>
        <v>U6 PL40R</v>
      </c>
      <c r="J56" s="235">
        <f>VLOOKUP(B56,ИСХОДНИК!A:N,13,FALSE())</f>
        <v>60</v>
      </c>
      <c r="K56" s="235">
        <f>VLOOKUP(B56,ИСХОДНИК!A:N,14,FALSE())</f>
        <v>72</v>
      </c>
      <c r="L56" s="136" t="str">
        <f>IF(VLOOKUP(B56,ИСХОДНИК!A:R,18,FALSE())=1,ИСХОДНИК!$T$2,IF(VLOOKUP(B56,ИСХОДНИК!A:R,18,FALSE())=2,ИСХОДНИК!$T$5,IF(VLOOKUP(B56,ИСХОДНИК!A:R,18,FALSE())=3,ИСХОДНИК!$T$6)))</f>
        <v>◑</v>
      </c>
      <c r="M56" s="587"/>
    </row>
    <row r="57" spans="2:13" ht="23.25" customHeight="1">
      <c r="B57" s="128" t="s">
        <v>738</v>
      </c>
      <c r="C57" s="231" t="s">
        <v>715</v>
      </c>
      <c r="D57" s="231" t="s">
        <v>716</v>
      </c>
      <c r="E57" s="233">
        <v>10</v>
      </c>
      <c r="F57" s="131">
        <v>7</v>
      </c>
      <c r="G57" s="131">
        <f>VLOOKUP(B57,ИСХОДНИК!A:P,7,FALSE())</f>
        <v>125</v>
      </c>
      <c r="H57" s="129" t="s">
        <v>743</v>
      </c>
      <c r="I57" s="234" t="str">
        <f>VLOOKUP(B57,ИСХОДНИК!A:P,15,FALSE())</f>
        <v>U6 PL40R</v>
      </c>
      <c r="J57" s="235">
        <f>VLOOKUP(B57,ИСХОДНИК!A:N,13,FALSE())</f>
        <v>105</v>
      </c>
      <c r="K57" s="235">
        <f>VLOOKUP(B57,ИСХОДНИК!A:N,14,FALSE())</f>
        <v>126</v>
      </c>
      <c r="L57" s="136" t="str">
        <f>IF(VLOOKUP(B57,ИСХОДНИК!A:R,18,FALSE())=1,ИСХОДНИК!$T$2,IF(VLOOKUP(B57,ИСХОДНИК!A:R,18,FALSE())=2,ИСХОДНИК!$T$5,IF(VLOOKUP(B57,ИСХОДНИК!A:R,18,FALSE())=3,ИСХОДНИК!$T$6)))</f>
        <v>◑</v>
      </c>
      <c r="M57" s="587"/>
    </row>
    <row r="58" spans="2:13" ht="23.25" customHeight="1">
      <c r="B58" s="128" t="s">
        <v>739</v>
      </c>
      <c r="C58" s="231" t="s">
        <v>715</v>
      </c>
      <c r="D58" s="231" t="s">
        <v>716</v>
      </c>
      <c r="E58" s="233">
        <v>10</v>
      </c>
      <c r="F58" s="131">
        <v>7</v>
      </c>
      <c r="G58" s="131">
        <f>VLOOKUP(B58,ИСХОДНИК!A:P,7,FALSE())</f>
        <v>150</v>
      </c>
      <c r="H58" s="129" t="s">
        <v>743</v>
      </c>
      <c r="I58" s="234" t="str">
        <f>VLOOKUP(B58,ИСХОДНИК!A:P,15,FALSE())</f>
        <v>U6 PL40R</v>
      </c>
      <c r="J58" s="235">
        <f>VLOOKUP(B58,ИСХОДНИК!A:N,13,FALSE())</f>
        <v>159</v>
      </c>
      <c r="K58" s="235">
        <f>VLOOKUP(B58,ИСХОДНИК!A:N,14,FALSE())</f>
        <v>190.79999999999998</v>
      </c>
      <c r="L58" s="136" t="str">
        <f>IF(VLOOKUP(B58,ИСХОДНИК!A:R,18,FALSE())=1,ИСХОДНИК!$T$2,IF(VLOOKUP(B58,ИСХОДНИК!A:R,18,FALSE())=2,ИСХОДНИК!$T$5,IF(VLOOKUP(B58,ИСХОДНИК!A:R,18,FALSE())=3,ИСХОДНИК!$T$6)))</f>
        <v>◑</v>
      </c>
      <c r="M58" s="587"/>
    </row>
    <row r="59" spans="2:13" ht="23.25" customHeight="1">
      <c r="B59" s="128" t="s">
        <v>740</v>
      </c>
      <c r="C59" s="231" t="s">
        <v>715</v>
      </c>
      <c r="D59" s="231" t="s">
        <v>716</v>
      </c>
      <c r="E59" s="233">
        <v>10</v>
      </c>
      <c r="F59" s="131">
        <v>7</v>
      </c>
      <c r="G59" s="131">
        <f>VLOOKUP(B59,ИСХОДНИК!A:P,7,FALSE())</f>
        <v>200</v>
      </c>
      <c r="H59" s="129" t="s">
        <v>744</v>
      </c>
      <c r="I59" s="234" t="str">
        <f>VLOOKUP(B59,ИСХОДНИК!A:P,15,FALSE())</f>
        <v>U6 PL40R</v>
      </c>
      <c r="J59" s="235">
        <f>VLOOKUP(B59,ИСХОДНИК!A:N,13,FALSE())</f>
        <v>235</v>
      </c>
      <c r="K59" s="235">
        <f>VLOOKUP(B59,ИСХОДНИК!A:N,14,FALSE())</f>
        <v>282</v>
      </c>
      <c r="L59" s="236" t="str">
        <f>IF(VLOOKUP(B59,ИСХОДНИК!A:R,18,FALSE())=1,ИСХОДНИК!$T$2,IF(VLOOKUP(B59,ИСХОДНИК!A:R,18,FALSE())=2,ИСХОДНИК!$T$5,IF(VLOOKUP(B59,ИСХОДНИК!A:R,18,FALSE())=3,ИСХОДНИК!$T$6)))</f>
        <v>◑</v>
      </c>
      <c r="M59" s="587"/>
    </row>
    <row r="60" spans="2:13" ht="23.25" customHeight="1">
      <c r="B60" s="128" t="s">
        <v>741</v>
      </c>
      <c r="C60" s="231" t="s">
        <v>715</v>
      </c>
      <c r="D60" s="231" t="s">
        <v>716</v>
      </c>
      <c r="E60" s="233">
        <v>10</v>
      </c>
      <c r="F60" s="131">
        <v>7</v>
      </c>
      <c r="G60" s="131">
        <f>VLOOKUP(B60,ИСХОДНИК!A:P,7,FALSE())</f>
        <v>250</v>
      </c>
      <c r="H60" s="129" t="s">
        <v>744</v>
      </c>
      <c r="I60" s="234" t="str">
        <f>VLOOKUP(B60,ИСХОДНИК!A:P,15,FALSE())</f>
        <v>U6 PL40R</v>
      </c>
      <c r="J60" s="235">
        <f>VLOOKUP(B60,ИСХОДНИК!A:N,13,FALSE())</f>
        <v>350</v>
      </c>
      <c r="K60" s="235">
        <f>VLOOKUP(B60,ИСХОДНИК!A:N,14,FALSE())</f>
        <v>420</v>
      </c>
      <c r="L60" s="236" t="str">
        <f>IF(VLOOKUP(B60,ИСХОДНИК!A:R,18,FALSE())=1,ИСХОДНИК!$T$2,IF(VLOOKUP(B60,ИСХОДНИК!A:R,18,FALSE())=2,ИСХОДНИК!$T$5,IF(VLOOKUP(B60,ИСХОДНИК!A:R,18,FALSE())=3,ИСХОДНИК!$T$6)))</f>
        <v>◑</v>
      </c>
      <c r="M60" s="587"/>
    </row>
    <row r="61" spans="2:13" ht="23.25" customHeight="1">
      <c r="B61" s="128" t="s">
        <v>742</v>
      </c>
      <c r="C61" s="231" t="s">
        <v>715</v>
      </c>
      <c r="D61" s="231" t="s">
        <v>716</v>
      </c>
      <c r="E61" s="233">
        <v>10</v>
      </c>
      <c r="F61" s="131">
        <v>7</v>
      </c>
      <c r="G61" s="131">
        <f>VLOOKUP(B61,ИСХОДНИК!A:P,7,FALSE())</f>
        <v>300</v>
      </c>
      <c r="H61" s="129" t="s">
        <v>438</v>
      </c>
      <c r="I61" s="131" t="str">
        <f>VLOOKUP(B61,ИСХОДНИК!A:P,15,FALSE())</f>
        <v>U6 PL40R</v>
      </c>
      <c r="J61" s="235">
        <f>VLOOKUP(B61,ИСХОДНИК!A:N,13,FALSE())</f>
        <v>470</v>
      </c>
      <c r="K61" s="235">
        <f>VLOOKUP(B61,ИСХОДНИК!A:N,14,FALSE())</f>
        <v>564</v>
      </c>
      <c r="L61" s="236" t="str">
        <f>IF(VLOOKUP(B61,ИСХОДНИК!A:R,18,FALSE())=1,ИСХОДНИК!$T$2,IF(VLOOKUP(B61,ИСХОДНИК!A:R,18,FALSE())=2,ИСХОДНИК!$T$5,IF(VLOOKUP(B61,ИСХОДНИК!A:R,18,FALSE())=3,ИСХОДНИК!$T$6)))</f>
        <v>◑</v>
      </c>
      <c r="M61" s="587"/>
    </row>
    <row r="62" spans="2:13">
      <c r="E62" s="12"/>
      <c r="G62" s="12"/>
      <c r="H62" s="19"/>
    </row>
    <row r="63" spans="2:13">
      <c r="B63" s="607" t="s">
        <v>1032</v>
      </c>
      <c r="C63" s="607"/>
      <c r="D63" s="607"/>
      <c r="E63" s="607"/>
      <c r="F63" s="607"/>
      <c r="G63" s="607"/>
      <c r="H63" s="607"/>
      <c r="I63" s="607"/>
      <c r="J63" s="607"/>
      <c r="K63" s="607"/>
      <c r="L63" s="607"/>
      <c r="M63" s="149"/>
    </row>
    <row r="64" spans="2:13" ht="40.5">
      <c r="B64" s="295" t="s">
        <v>711</v>
      </c>
      <c r="C64" s="295" t="s">
        <v>353</v>
      </c>
      <c r="D64" s="295" t="s">
        <v>712</v>
      </c>
      <c r="E64" s="295" t="s">
        <v>342</v>
      </c>
      <c r="F64" s="295" t="s">
        <v>1715</v>
      </c>
      <c r="G64" s="295" t="s">
        <v>713</v>
      </c>
      <c r="H64" s="295" t="s">
        <v>714</v>
      </c>
      <c r="I64" s="295" t="s">
        <v>17</v>
      </c>
      <c r="J64" s="416" t="s">
        <v>18</v>
      </c>
      <c r="K64" s="416" t="s">
        <v>19</v>
      </c>
      <c r="L64" s="297" t="s">
        <v>20</v>
      </c>
      <c r="M64" s="127" t="s">
        <v>757</v>
      </c>
    </row>
    <row r="65" spans="2:13">
      <c r="B65" s="583" t="s">
        <v>745</v>
      </c>
      <c r="C65" s="150" t="s">
        <v>746</v>
      </c>
      <c r="D65" s="150" t="s">
        <v>719</v>
      </c>
      <c r="E65" s="233">
        <v>10</v>
      </c>
      <c r="F65" s="401">
        <v>8</v>
      </c>
      <c r="G65" s="589" t="str">
        <f>VLOOKUP(B65,ИСХОДНИК!A:P,7,FALSE())</f>
        <v>15-25</v>
      </c>
      <c r="H65" s="456" t="s">
        <v>749</v>
      </c>
      <c r="I65" s="589" t="str">
        <f>VLOOKUP(B65,ИСХОДНИК!A:P,15,FALSE())</f>
        <v>U6 PL40R</v>
      </c>
      <c r="J65" s="592">
        <f>VLOOKUP(B65,ИСХОДНИК!A:N,13,FALSE())</f>
        <v>150</v>
      </c>
      <c r="K65" s="592">
        <f>VLOOKUP(B65,ИСХОДНИК!A:N,14,FALSE())</f>
        <v>180</v>
      </c>
      <c r="L65" s="594" t="str">
        <f>IF(VLOOKUP(B65,ИСХОДНИК!A:R,18,FALSE())=1,ИСХОДНИК!$T$2,IF(VLOOKUP(B65,ИСХОДНИК!A:R,18,FALSE())=2,ИСХОДНИК!$T$5,IF(VLOOKUP(B65,ИСХОДНИК!A:R,18,FALSE())=3,ИСХОДНИК!$T$6)))</f>
        <v>◑</v>
      </c>
      <c r="M65" s="587"/>
    </row>
    <row r="66" spans="2:13">
      <c r="B66" s="584"/>
      <c r="C66" s="150" t="s">
        <v>747</v>
      </c>
      <c r="D66" s="150" t="s">
        <v>748</v>
      </c>
      <c r="E66" s="233">
        <v>10</v>
      </c>
      <c r="F66" s="401">
        <v>9</v>
      </c>
      <c r="G66" s="589"/>
      <c r="H66" s="456"/>
      <c r="I66" s="589"/>
      <c r="J66" s="593"/>
      <c r="K66" s="593"/>
      <c r="L66" s="595"/>
      <c r="M66" s="587"/>
    </row>
    <row r="67" spans="2:13">
      <c r="B67" s="585"/>
      <c r="C67" s="150" t="s">
        <v>715</v>
      </c>
      <c r="D67" s="150" t="s">
        <v>719</v>
      </c>
      <c r="E67" s="233">
        <v>10</v>
      </c>
      <c r="F67" s="401">
        <v>10</v>
      </c>
      <c r="G67" s="589"/>
      <c r="H67" s="456"/>
      <c r="I67" s="589"/>
      <c r="J67" s="601"/>
      <c r="K67" s="601"/>
      <c r="L67" s="608"/>
      <c r="M67" s="587"/>
    </row>
    <row r="68" spans="2:13" ht="12.75" customHeight="1">
      <c r="B68" s="583" t="s">
        <v>750</v>
      </c>
      <c r="C68" s="150" t="s">
        <v>746</v>
      </c>
      <c r="D68" s="150" t="s">
        <v>719</v>
      </c>
      <c r="E68" s="233">
        <v>10</v>
      </c>
      <c r="F68" s="401">
        <v>8</v>
      </c>
      <c r="G68" s="589" t="str">
        <f>VLOOKUP(B68,ИСХОДНИК!A:P,7,FALSE())</f>
        <v>32-50</v>
      </c>
      <c r="H68" s="610" t="s">
        <v>749</v>
      </c>
      <c r="I68" s="589" t="str">
        <f>VLOOKUP(B68,ИСХОДНИК!A:P,15,FALSE())</f>
        <v>U6 PL40R</v>
      </c>
      <c r="J68" s="592">
        <f>VLOOKUP(B68,ИСХОДНИК!A:N,13,FALSE())</f>
        <v>255</v>
      </c>
      <c r="K68" s="592">
        <f>VLOOKUP(B68,ИСХОДНИК!A:N,14,FALSE())</f>
        <v>306</v>
      </c>
      <c r="L68" s="594" t="str">
        <f>IF(VLOOKUP(B68,ИСХОДНИК!A:R,18,FALSE())=1,ИСХОДНИК!$T$2,IF(VLOOKUP(B68,ИСХОДНИК!A:R,18,FALSE())=2,ИСХОДНИК!$T$5,IF(VLOOKUP(B68,ИСХОДНИК!A:R,18,FALSE())=3,ИСХОДНИК!$T$6)))</f>
        <v>◑</v>
      </c>
      <c r="M68" s="587"/>
    </row>
    <row r="69" spans="2:13" ht="12.75" customHeight="1">
      <c r="B69" s="584"/>
      <c r="C69" s="150" t="s">
        <v>747</v>
      </c>
      <c r="D69" s="150" t="s">
        <v>748</v>
      </c>
      <c r="E69" s="233">
        <v>10</v>
      </c>
      <c r="F69" s="401">
        <v>9</v>
      </c>
      <c r="G69" s="589"/>
      <c r="H69" s="610"/>
      <c r="I69" s="589"/>
      <c r="J69" s="593"/>
      <c r="K69" s="593"/>
      <c r="L69" s="595"/>
      <c r="M69" s="587"/>
    </row>
    <row r="70" spans="2:13" ht="12.75" customHeight="1">
      <c r="B70" s="585"/>
      <c r="C70" s="150" t="s">
        <v>715</v>
      </c>
      <c r="D70" s="150" t="s">
        <v>719</v>
      </c>
      <c r="E70" s="233">
        <v>10</v>
      </c>
      <c r="F70" s="401">
        <v>10</v>
      </c>
      <c r="G70" s="589"/>
      <c r="H70" s="610"/>
      <c r="I70" s="589"/>
      <c r="J70" s="601"/>
      <c r="K70" s="601"/>
      <c r="L70" s="608"/>
      <c r="M70" s="587"/>
    </row>
    <row r="71" spans="2:13" ht="12.75" customHeight="1">
      <c r="B71" s="583" t="s">
        <v>751</v>
      </c>
      <c r="C71" s="150" t="s">
        <v>746</v>
      </c>
      <c r="D71" s="150" t="s">
        <v>719</v>
      </c>
      <c r="E71" s="233">
        <v>10</v>
      </c>
      <c r="F71" s="401">
        <v>8</v>
      </c>
      <c r="G71" s="589">
        <f>VLOOKUP(B71,ИСХОДНИК!A:P,7,FALSE())</f>
        <v>65</v>
      </c>
      <c r="H71" s="456" t="s">
        <v>749</v>
      </c>
      <c r="I71" s="589" t="str">
        <f>VLOOKUP(B71,ИСХОДНИК!A:P,15,FALSE())</f>
        <v>U6 PL40R</v>
      </c>
      <c r="J71" s="592">
        <f>VLOOKUP(B71,ИСХОДНИК!A:N,13,FALSE())</f>
        <v>499</v>
      </c>
      <c r="K71" s="592">
        <f>VLOOKUP(B71,ИСХОДНИК!A:N,14,FALSE())</f>
        <v>598.79999999999995</v>
      </c>
      <c r="L71" s="594" t="str">
        <f>IF(VLOOKUP(B71,ИСХОДНИК!A:R,18,FALSE())=1,ИСХОДНИК!$T$2,IF(VLOOKUP(B71,ИСХОДНИК!A:R,18,FALSE())=2,ИСХОДНИК!$T$5,IF(VLOOKUP(B71,ИСХОДНИК!A:R,18,FALSE())=3,ИСХОДНИК!$T$6)))</f>
        <v>◑</v>
      </c>
      <c r="M71" s="587"/>
    </row>
    <row r="72" spans="2:13" ht="12.75" customHeight="1">
      <c r="B72" s="584"/>
      <c r="C72" s="150" t="s">
        <v>747</v>
      </c>
      <c r="D72" s="150" t="s">
        <v>748</v>
      </c>
      <c r="E72" s="233">
        <v>10</v>
      </c>
      <c r="F72" s="401">
        <v>9</v>
      </c>
      <c r="G72" s="589"/>
      <c r="H72" s="456"/>
      <c r="I72" s="589"/>
      <c r="J72" s="593"/>
      <c r="K72" s="593"/>
      <c r="L72" s="595"/>
      <c r="M72" s="587"/>
    </row>
    <row r="73" spans="2:13" ht="12.75" customHeight="1">
      <c r="B73" s="585"/>
      <c r="C73" s="150" t="s">
        <v>715</v>
      </c>
      <c r="D73" s="150" t="s">
        <v>719</v>
      </c>
      <c r="E73" s="233">
        <v>10</v>
      </c>
      <c r="F73" s="401">
        <v>10</v>
      </c>
      <c r="G73" s="589"/>
      <c r="H73" s="456"/>
      <c r="I73" s="589"/>
      <c r="J73" s="601"/>
      <c r="K73" s="601"/>
      <c r="L73" s="608"/>
      <c r="M73" s="587"/>
    </row>
    <row r="74" spans="2:13" ht="12.75" customHeight="1">
      <c r="B74" s="583" t="s">
        <v>752</v>
      </c>
      <c r="C74" s="150" t="s">
        <v>746</v>
      </c>
      <c r="D74" s="150" t="s">
        <v>719</v>
      </c>
      <c r="E74" s="233">
        <v>10</v>
      </c>
      <c r="F74" s="401">
        <v>8</v>
      </c>
      <c r="G74" s="589">
        <f>VLOOKUP(B74,ИСХОДНИК!A:P,7,FALSE())</f>
        <v>80</v>
      </c>
      <c r="H74" s="456" t="s">
        <v>749</v>
      </c>
      <c r="I74" s="589" t="str">
        <f>VLOOKUP(B74,ИСХОДНИК!A:P,15,FALSE())</f>
        <v>U6 PL40R</v>
      </c>
      <c r="J74" s="592">
        <f>VLOOKUP(B74,ИСХОДНИК!A:N,13,FALSE())</f>
        <v>580</v>
      </c>
      <c r="K74" s="592">
        <f>VLOOKUP(B74,ИСХОДНИК!A:N,14,FALSE())</f>
        <v>696</v>
      </c>
      <c r="L74" s="594" t="str">
        <f>IF(VLOOKUP(B74,ИСХОДНИК!A:R,18,FALSE())=1,ИСХОДНИК!$T$2,IF(VLOOKUP(B74,ИСХОДНИК!A:R,18,FALSE())=2,ИСХОДНИК!$T$5,IF(VLOOKUP(B74,ИСХОДНИК!A:R,18,FALSE())=3,ИСХОДНИК!$T$6)))</f>
        <v>◑</v>
      </c>
      <c r="M74" s="587"/>
    </row>
    <row r="75" spans="2:13" ht="12.75" customHeight="1">
      <c r="B75" s="584"/>
      <c r="C75" s="150" t="s">
        <v>747</v>
      </c>
      <c r="D75" s="150" t="s">
        <v>748</v>
      </c>
      <c r="E75" s="233">
        <v>10</v>
      </c>
      <c r="F75" s="401">
        <v>9</v>
      </c>
      <c r="G75" s="589"/>
      <c r="H75" s="456"/>
      <c r="I75" s="589"/>
      <c r="J75" s="593"/>
      <c r="K75" s="593"/>
      <c r="L75" s="595"/>
      <c r="M75" s="587"/>
    </row>
    <row r="76" spans="2:13" ht="12.75" customHeight="1">
      <c r="B76" s="585"/>
      <c r="C76" s="150" t="s">
        <v>715</v>
      </c>
      <c r="D76" s="150" t="s">
        <v>719</v>
      </c>
      <c r="E76" s="233">
        <v>10</v>
      </c>
      <c r="F76" s="401">
        <v>10</v>
      </c>
      <c r="G76" s="589"/>
      <c r="H76" s="456"/>
      <c r="I76" s="589"/>
      <c r="J76" s="601"/>
      <c r="K76" s="601"/>
      <c r="L76" s="608"/>
      <c r="M76" s="587"/>
    </row>
    <row r="77" spans="2:13" ht="12.75" customHeight="1">
      <c r="B77" s="583" t="s">
        <v>753</v>
      </c>
      <c r="C77" s="150" t="s">
        <v>746</v>
      </c>
      <c r="D77" s="150" t="s">
        <v>719</v>
      </c>
      <c r="E77" s="233">
        <v>5</v>
      </c>
      <c r="F77" s="401">
        <v>8</v>
      </c>
      <c r="G77" s="589" t="str">
        <f>VLOOKUP(B77,ИСХОДНИК!A:P,7,FALSE())</f>
        <v>100-150</v>
      </c>
      <c r="H77" s="456" t="s">
        <v>755</v>
      </c>
      <c r="I77" s="589" t="str">
        <f>VLOOKUP(B77,ИСХОДНИК!A:P,15,FALSE())</f>
        <v>U6 PL40R</v>
      </c>
      <c r="J77" s="592">
        <f>VLOOKUP(B77,ИСХОДНИК!A:N,13,FALSE())</f>
        <v>480</v>
      </c>
      <c r="K77" s="592">
        <f>VLOOKUP(B77,ИСХОДНИК!A:N,14,FALSE())</f>
        <v>576</v>
      </c>
      <c r="L77" s="594" t="str">
        <f>IF(VLOOKUP(B77,ИСХОДНИК!A:R,18,FALSE())=1,ИСХОДНИК!$T$2,IF(VLOOKUP(B77,ИСХОДНИК!A:R,18,FALSE())=2,ИСХОДНИК!$T$5,IF(VLOOKUP(B77,ИСХОДНИК!A:R,18,FALSE())=3,ИСХОДНИК!$T$6)))</f>
        <v>◑</v>
      </c>
      <c r="M77" s="587"/>
    </row>
    <row r="78" spans="2:13" ht="12.75" customHeight="1">
      <c r="B78" s="584"/>
      <c r="C78" s="150" t="s">
        <v>747</v>
      </c>
      <c r="D78" s="150" t="s">
        <v>748</v>
      </c>
      <c r="E78" s="233">
        <v>5</v>
      </c>
      <c r="F78" s="401">
        <v>9</v>
      </c>
      <c r="G78" s="589"/>
      <c r="H78" s="456"/>
      <c r="I78" s="589"/>
      <c r="J78" s="593"/>
      <c r="K78" s="593"/>
      <c r="L78" s="595"/>
      <c r="M78" s="587"/>
    </row>
    <row r="79" spans="2:13" ht="12.75" customHeight="1">
      <c r="B79" s="585"/>
      <c r="C79" s="150" t="s">
        <v>715</v>
      </c>
      <c r="D79" s="150" t="s">
        <v>719</v>
      </c>
      <c r="E79" s="233">
        <v>5</v>
      </c>
      <c r="F79" s="401">
        <v>10</v>
      </c>
      <c r="G79" s="589"/>
      <c r="H79" s="456"/>
      <c r="I79" s="589"/>
      <c r="J79" s="601"/>
      <c r="K79" s="601"/>
      <c r="L79" s="608"/>
      <c r="M79" s="587"/>
    </row>
    <row r="80" spans="2:13">
      <c r="B80" s="583" t="s">
        <v>754</v>
      </c>
      <c r="C80" s="150" t="s">
        <v>746</v>
      </c>
      <c r="D80" s="150" t="s">
        <v>719</v>
      </c>
      <c r="E80" s="233">
        <v>1</v>
      </c>
      <c r="F80" s="401">
        <v>8</v>
      </c>
      <c r="G80" s="589">
        <f>VLOOKUP(B80,ИСХОДНИК!A:P,7,FALSE())</f>
        <v>200</v>
      </c>
      <c r="H80" s="456" t="s">
        <v>438</v>
      </c>
      <c r="I80" s="589" t="str">
        <f>VLOOKUP(B80,ИСХОДНИК!A:P,15,FALSE())</f>
        <v>U6 PL40R</v>
      </c>
      <c r="J80" s="592">
        <f>VLOOKUP(B80,ИСХОДНИК!A:N,13,FALSE())</f>
        <v>350</v>
      </c>
      <c r="K80" s="592">
        <f>VLOOKUP(B80,ИСХОДНИК!A:N,14,FALSE())</f>
        <v>420</v>
      </c>
      <c r="L80" s="596" t="str">
        <f>IF(VLOOKUP(B80,ИСХОДНИК!A:R,18,FALSE())=1,ИСХОДНИК!$T$2,IF(VLOOKUP(B80,ИСХОДНИК!A:R,18,FALSE())=2,ИСХОДНИК!$T$5,IF(VLOOKUP(B80,ИСХОДНИК!A:R,18,FALSE())=3,ИСХОДНИК!$T$6)))</f>
        <v>◑</v>
      </c>
      <c r="M80" s="587"/>
    </row>
    <row r="81" spans="2:13">
      <c r="B81" s="584"/>
      <c r="C81" s="150" t="s">
        <v>747</v>
      </c>
      <c r="D81" s="150" t="s">
        <v>748</v>
      </c>
      <c r="E81" s="233">
        <v>1</v>
      </c>
      <c r="F81" s="401">
        <v>9</v>
      </c>
      <c r="G81" s="589"/>
      <c r="H81" s="456"/>
      <c r="I81" s="589"/>
      <c r="J81" s="593"/>
      <c r="K81" s="593"/>
      <c r="L81" s="597"/>
      <c r="M81" s="587"/>
    </row>
    <row r="82" spans="2:13">
      <c r="B82" s="585"/>
      <c r="C82" s="150" t="s">
        <v>715</v>
      </c>
      <c r="D82" s="150" t="s">
        <v>719</v>
      </c>
      <c r="E82" s="233">
        <v>1</v>
      </c>
      <c r="F82" s="401">
        <v>10</v>
      </c>
      <c r="G82" s="589"/>
      <c r="H82" s="456"/>
      <c r="I82" s="589"/>
      <c r="J82" s="601"/>
      <c r="K82" s="601"/>
      <c r="L82" s="609"/>
      <c r="M82" s="587"/>
    </row>
    <row r="83" spans="2:13">
      <c r="B83" s="89"/>
      <c r="C83" s="24"/>
      <c r="D83" s="24"/>
      <c r="E83" s="90"/>
      <c r="F83" s="91"/>
      <c r="G83" s="15"/>
      <c r="H83" s="23"/>
      <c r="I83" s="15"/>
      <c r="J83" s="92"/>
      <c r="K83" s="92"/>
      <c r="L83" s="93"/>
      <c r="M83" s="91"/>
    </row>
    <row r="84" spans="2:13">
      <c r="B84" s="607" t="s">
        <v>1031</v>
      </c>
      <c r="C84" s="607"/>
      <c r="D84" s="607"/>
      <c r="E84" s="607"/>
      <c r="F84" s="607"/>
      <c r="G84" s="607"/>
      <c r="H84" s="607"/>
      <c r="I84" s="607"/>
      <c r="J84" s="607"/>
      <c r="K84" s="607"/>
      <c r="L84" s="607"/>
    </row>
    <row r="85" spans="2:13" ht="14.25" customHeight="1">
      <c r="B85" s="583" t="s">
        <v>1003</v>
      </c>
      <c r="C85" s="150" t="s">
        <v>1015</v>
      </c>
      <c r="D85" s="150" t="s">
        <v>1017</v>
      </c>
      <c r="E85" s="419">
        <v>5</v>
      </c>
      <c r="F85" s="401">
        <v>11</v>
      </c>
      <c r="G85" s="596" t="str">
        <f>VLOOKUP(B85,ИСХОДНИК!A:P,7,FALSE())</f>
        <v>15-25</v>
      </c>
      <c r="H85" s="599" t="s">
        <v>438</v>
      </c>
      <c r="I85" s="596" t="str">
        <f>VLOOKUP(B85,ИСХОДНИК!A:P,15,FALSE())</f>
        <v>U6 PL40R</v>
      </c>
      <c r="J85" s="592">
        <f>VLOOKUP(B85,ИСХОДНИК!A:N,13,FALSE())</f>
        <v>65</v>
      </c>
      <c r="K85" s="592">
        <f>VLOOKUP(B85,ИСХОДНИК!A:N,14,FALSE())</f>
        <v>78</v>
      </c>
      <c r="L85" s="596" t="str">
        <f>IF(VLOOKUP(B85,ИСХОДНИК!A:R,18,FALSE())=1,ИСХОДНИК!$T$2,IF(VLOOKUP(B85,ИСХОДНИК!A:R,18,FALSE())=2,ИСХОДНИК!$T$5,IF(VLOOKUP(B85,ИСХОДНИК!A:R,18,FALSE())=3,ИСХОДНИК!$T$6)))</f>
        <v>◑</v>
      </c>
    </row>
    <row r="86" spans="2:13" ht="14.25" customHeight="1">
      <c r="B86" s="584"/>
      <c r="C86" s="150" t="s">
        <v>1018</v>
      </c>
      <c r="D86" s="150" t="s">
        <v>1017</v>
      </c>
      <c r="E86" s="419">
        <v>10</v>
      </c>
      <c r="F86" s="401">
        <v>12</v>
      </c>
      <c r="G86" s="597"/>
      <c r="H86" s="600"/>
      <c r="I86" s="597"/>
      <c r="J86" s="593"/>
      <c r="K86" s="593"/>
      <c r="L86" s="597"/>
    </row>
    <row r="87" spans="2:13" ht="14.25" customHeight="1">
      <c r="B87" s="584"/>
      <c r="C87" s="150" t="s">
        <v>1016</v>
      </c>
      <c r="D87" s="150" t="s">
        <v>1017</v>
      </c>
      <c r="E87" s="419">
        <v>5</v>
      </c>
      <c r="F87" s="401">
        <v>13</v>
      </c>
      <c r="G87" s="597"/>
      <c r="H87" s="600"/>
      <c r="I87" s="597"/>
      <c r="J87" s="593"/>
      <c r="K87" s="593"/>
      <c r="L87" s="597"/>
    </row>
    <row r="88" spans="2:13" ht="14.25" customHeight="1">
      <c r="B88" s="584"/>
      <c r="C88" s="150" t="s">
        <v>715</v>
      </c>
      <c r="D88" s="231" t="s">
        <v>716</v>
      </c>
      <c r="E88" s="419">
        <v>5</v>
      </c>
      <c r="F88" s="401">
        <v>7</v>
      </c>
      <c r="G88" s="597"/>
      <c r="H88" s="600"/>
      <c r="I88" s="597"/>
      <c r="J88" s="593"/>
      <c r="K88" s="593"/>
      <c r="L88" s="597"/>
    </row>
    <row r="89" spans="2:13">
      <c r="B89" s="583" t="s">
        <v>1004</v>
      </c>
      <c r="C89" s="150" t="s">
        <v>1015</v>
      </c>
      <c r="D89" s="150" t="s">
        <v>1017</v>
      </c>
      <c r="E89" s="419">
        <v>5</v>
      </c>
      <c r="F89" s="401">
        <v>11</v>
      </c>
      <c r="G89" s="596" t="str">
        <f>VLOOKUP(B89,ИСХОДНИК!A:P,7,FALSE())</f>
        <v>32-40</v>
      </c>
      <c r="H89" s="456" t="s">
        <v>438</v>
      </c>
      <c r="I89" s="589" t="str">
        <f>VLOOKUP(B89,ИСХОДНИК!A:P,15,FALSE())</f>
        <v>U6 PL40R</v>
      </c>
      <c r="J89" s="592">
        <f>VLOOKUP(B89,ИСХОДНИК!A:N,13,FALSE())</f>
        <v>115</v>
      </c>
      <c r="K89" s="592">
        <f>VLOOKUP(B89,ИСХОДНИК!A:N,14,FALSE())</f>
        <v>138</v>
      </c>
      <c r="L89" s="596" t="str">
        <f>IF(VLOOKUP(B89,ИСХОДНИК!A:R,18,FALSE())=1,ИСХОДНИК!$T$2,IF(VLOOKUP(B89,ИСХОДНИК!A:R,18,FALSE())=2,ИСХОДНИК!$T$5,IF(VLOOKUP(B89,ИСХОДНИК!A:R,18,FALSE())=3,ИСХОДНИК!$T$6)))</f>
        <v>○</v>
      </c>
    </row>
    <row r="90" spans="2:13">
      <c r="B90" s="584"/>
      <c r="C90" s="150" t="s">
        <v>1018</v>
      </c>
      <c r="D90" s="150" t="s">
        <v>1017</v>
      </c>
      <c r="E90" s="419">
        <v>15</v>
      </c>
      <c r="F90" s="401">
        <v>12</v>
      </c>
      <c r="G90" s="597"/>
      <c r="H90" s="456"/>
      <c r="I90" s="589"/>
      <c r="J90" s="593"/>
      <c r="K90" s="593"/>
      <c r="L90" s="597"/>
    </row>
    <row r="91" spans="2:13">
      <c r="B91" s="584"/>
      <c r="C91" s="150" t="s">
        <v>1016</v>
      </c>
      <c r="D91" s="150" t="s">
        <v>1017</v>
      </c>
      <c r="E91" s="419">
        <v>5</v>
      </c>
      <c r="F91" s="401">
        <v>13</v>
      </c>
      <c r="G91" s="597"/>
      <c r="H91" s="456"/>
      <c r="I91" s="589"/>
      <c r="J91" s="593"/>
      <c r="K91" s="593"/>
      <c r="L91" s="597"/>
    </row>
    <row r="92" spans="2:13">
      <c r="B92" s="584"/>
      <c r="C92" s="150" t="s">
        <v>715</v>
      </c>
      <c r="D92" s="231" t="s">
        <v>716</v>
      </c>
      <c r="E92" s="419">
        <v>5</v>
      </c>
      <c r="F92" s="401">
        <v>7</v>
      </c>
      <c r="G92" s="597"/>
      <c r="H92" s="456"/>
      <c r="I92" s="589"/>
      <c r="J92" s="593"/>
      <c r="K92" s="593"/>
      <c r="L92" s="597"/>
    </row>
    <row r="93" spans="2:13">
      <c r="B93" s="583" t="s">
        <v>1005</v>
      </c>
      <c r="C93" s="150" t="s">
        <v>1015</v>
      </c>
      <c r="D93" s="150" t="s">
        <v>1017</v>
      </c>
      <c r="E93" s="419">
        <v>1</v>
      </c>
      <c r="F93" s="401">
        <v>11</v>
      </c>
      <c r="G93" s="589">
        <f>VLOOKUP(B93,ИСХОДНИК!A:P,7,FALSE())</f>
        <v>50</v>
      </c>
      <c r="H93" s="456" t="s">
        <v>438</v>
      </c>
      <c r="I93" s="589" t="str">
        <f>VLOOKUP(B93,ИСХОДНИК!A:P,15,FALSE())</f>
        <v>U6 PL40R</v>
      </c>
      <c r="J93" s="592">
        <f>VLOOKUP(B93,ИСХОДНИК!A:N,13,FALSE())</f>
        <v>38</v>
      </c>
      <c r="K93" s="592">
        <f>VLOOKUP(B93,ИСХОДНИК!A:N,14,FALSE())</f>
        <v>45.6</v>
      </c>
      <c r="L93" s="596" t="str">
        <f>IF(VLOOKUP(B93,ИСХОДНИК!A:R,18,FALSE())=1,ИСХОДНИК!$T$2,IF(VLOOKUP(B93,ИСХОДНИК!A:R,18,FALSE())=2,ИСХОДНИК!$T$5,IF(VLOOKUP(B93,ИСХОДНИК!A:R,18,FALSE())=3,ИСХОДНИК!$T$6)))</f>
        <v>○</v>
      </c>
    </row>
    <row r="94" spans="2:13">
      <c r="B94" s="584"/>
      <c r="C94" s="150" t="s">
        <v>1018</v>
      </c>
      <c r="D94" s="150" t="s">
        <v>1017</v>
      </c>
      <c r="E94" s="419">
        <v>16</v>
      </c>
      <c r="F94" s="401">
        <v>12</v>
      </c>
      <c r="G94" s="589"/>
      <c r="H94" s="456"/>
      <c r="I94" s="589"/>
      <c r="J94" s="593"/>
      <c r="K94" s="593"/>
      <c r="L94" s="597"/>
    </row>
    <row r="95" spans="2:13">
      <c r="B95" s="584"/>
      <c r="C95" s="150" t="s">
        <v>1016</v>
      </c>
      <c r="D95" s="150" t="s">
        <v>1017</v>
      </c>
      <c r="E95" s="419">
        <v>1</v>
      </c>
      <c r="F95" s="401">
        <v>13</v>
      </c>
      <c r="G95" s="589"/>
      <c r="H95" s="456"/>
      <c r="I95" s="589"/>
      <c r="J95" s="593"/>
      <c r="K95" s="593"/>
      <c r="L95" s="597"/>
    </row>
    <row r="96" spans="2:13">
      <c r="B96" s="584"/>
      <c r="C96" s="150" t="s">
        <v>715</v>
      </c>
      <c r="D96" s="231" t="s">
        <v>716</v>
      </c>
      <c r="E96" s="419">
        <v>1</v>
      </c>
      <c r="F96" s="401">
        <v>7</v>
      </c>
      <c r="G96" s="589"/>
      <c r="H96" s="456"/>
      <c r="I96" s="589"/>
      <c r="J96" s="593"/>
      <c r="K96" s="593"/>
      <c r="L96" s="597"/>
    </row>
    <row r="97" spans="2:12">
      <c r="B97" s="583" t="s">
        <v>1006</v>
      </c>
      <c r="C97" s="150" t="s">
        <v>1015</v>
      </c>
      <c r="D97" s="150" t="s">
        <v>1017</v>
      </c>
      <c r="E97" s="419">
        <v>1</v>
      </c>
      <c r="F97" s="401">
        <v>11</v>
      </c>
      <c r="G97" s="589">
        <f>VLOOKUP(B97,ИСХОДНИК!A:P,7,FALSE())</f>
        <v>65</v>
      </c>
      <c r="H97" s="456" t="s">
        <v>438</v>
      </c>
      <c r="I97" s="589" t="str">
        <f>VLOOKUP(B97,ИСХОДНИК!A:P,15,FALSE())</f>
        <v>U6 PL40R</v>
      </c>
      <c r="J97" s="592">
        <f>VLOOKUP(B97,ИСХОДНИК!A:N,13,FALSE())</f>
        <v>45</v>
      </c>
      <c r="K97" s="592">
        <f>VLOOKUP(B97,ИСХОДНИК!A:N,14,FALSE())</f>
        <v>54</v>
      </c>
      <c r="L97" s="596" t="str">
        <f>IF(VLOOKUP(B97,ИСХОДНИК!A:R,18,FALSE())=1,ИСХОДНИК!$T$2,IF(VLOOKUP(B97,ИСХОДНИК!A:R,18,FALSE())=2,ИСХОДНИК!$T$5,IF(VLOOKUP(B97,ИСХОДНИК!A:R,18,FALSE())=3,ИСХОДНИК!$T$6)))</f>
        <v>○</v>
      </c>
    </row>
    <row r="98" spans="2:12">
      <c r="B98" s="584"/>
      <c r="C98" s="150" t="s">
        <v>1018</v>
      </c>
      <c r="D98" s="150" t="s">
        <v>1017</v>
      </c>
      <c r="E98" s="419">
        <v>18</v>
      </c>
      <c r="F98" s="401">
        <v>12</v>
      </c>
      <c r="G98" s="589"/>
      <c r="H98" s="456"/>
      <c r="I98" s="589"/>
      <c r="J98" s="593"/>
      <c r="K98" s="593"/>
      <c r="L98" s="597"/>
    </row>
    <row r="99" spans="2:12">
      <c r="B99" s="584"/>
      <c r="C99" s="150" t="s">
        <v>1016</v>
      </c>
      <c r="D99" s="150" t="s">
        <v>1017</v>
      </c>
      <c r="E99" s="419">
        <v>1</v>
      </c>
      <c r="F99" s="401">
        <v>13</v>
      </c>
      <c r="G99" s="589"/>
      <c r="H99" s="456"/>
      <c r="I99" s="589"/>
      <c r="J99" s="593"/>
      <c r="K99" s="593"/>
      <c r="L99" s="597"/>
    </row>
    <row r="100" spans="2:12">
      <c r="B100" s="584"/>
      <c r="C100" s="150" t="s">
        <v>715</v>
      </c>
      <c r="D100" s="231" t="s">
        <v>716</v>
      </c>
      <c r="E100" s="419">
        <v>1</v>
      </c>
      <c r="F100" s="401">
        <v>7</v>
      </c>
      <c r="G100" s="589"/>
      <c r="H100" s="456"/>
      <c r="I100" s="589"/>
      <c r="J100" s="593"/>
      <c r="K100" s="593"/>
      <c r="L100" s="597"/>
    </row>
    <row r="101" spans="2:12">
      <c r="B101" s="583" t="s">
        <v>1007</v>
      </c>
      <c r="C101" s="150" t="s">
        <v>1015</v>
      </c>
      <c r="D101" s="150" t="s">
        <v>1017</v>
      </c>
      <c r="E101" s="419">
        <v>1</v>
      </c>
      <c r="F101" s="401">
        <v>11</v>
      </c>
      <c r="G101" s="589">
        <f>VLOOKUP(B101,ИСХОДНИК!A:P,7,FALSE())</f>
        <v>80</v>
      </c>
      <c r="H101" s="456" t="s">
        <v>438</v>
      </c>
      <c r="I101" s="589" t="str">
        <f>VLOOKUP(B101,ИСХОДНИК!A:P,15,FALSE())</f>
        <v>U6 PL40R</v>
      </c>
      <c r="J101" s="592">
        <f>VLOOKUP(B101,ИСХОДНИК!A:N,13,FALSE())</f>
        <v>52</v>
      </c>
      <c r="K101" s="592">
        <f>VLOOKUP(B101,ИСХОДНИК!A:N,14,FALSE())</f>
        <v>62.4</v>
      </c>
      <c r="L101" s="596" t="str">
        <f>IF(VLOOKUP(B101,ИСХОДНИК!A:R,18,FALSE())=1,ИСХОДНИК!$T$2,IF(VLOOKUP(B101,ИСХОДНИК!A:R,18,FALSE())=2,ИСХОДНИК!$T$5,IF(VLOOKUP(B101,ИСХОДНИК!A:R,18,FALSE())=3,ИСХОДНИК!$T$6)))</f>
        <v>◑</v>
      </c>
    </row>
    <row r="102" spans="2:12">
      <c r="B102" s="584"/>
      <c r="C102" s="150" t="s">
        <v>1018</v>
      </c>
      <c r="D102" s="150" t="s">
        <v>1017</v>
      </c>
      <c r="E102" s="419">
        <v>14</v>
      </c>
      <c r="F102" s="401">
        <v>12</v>
      </c>
      <c r="G102" s="589"/>
      <c r="H102" s="456"/>
      <c r="I102" s="589"/>
      <c r="J102" s="593"/>
      <c r="K102" s="593"/>
      <c r="L102" s="597"/>
    </row>
    <row r="103" spans="2:12">
      <c r="B103" s="584"/>
      <c r="C103" s="150" t="s">
        <v>1016</v>
      </c>
      <c r="D103" s="150" t="s">
        <v>1017</v>
      </c>
      <c r="E103" s="419">
        <v>1</v>
      </c>
      <c r="F103" s="401">
        <v>13</v>
      </c>
      <c r="G103" s="589"/>
      <c r="H103" s="456"/>
      <c r="I103" s="589"/>
      <c r="J103" s="593"/>
      <c r="K103" s="593"/>
      <c r="L103" s="597"/>
    </row>
    <row r="104" spans="2:12">
      <c r="B104" s="584"/>
      <c r="C104" s="150" t="s">
        <v>715</v>
      </c>
      <c r="D104" s="231" t="s">
        <v>716</v>
      </c>
      <c r="E104" s="419">
        <v>1</v>
      </c>
      <c r="F104" s="401">
        <v>7</v>
      </c>
      <c r="G104" s="589"/>
      <c r="H104" s="456"/>
      <c r="I104" s="589"/>
      <c r="J104" s="593"/>
      <c r="K104" s="593"/>
      <c r="L104" s="597"/>
    </row>
    <row r="105" spans="2:12">
      <c r="B105" s="583" t="s">
        <v>1008</v>
      </c>
      <c r="C105" s="150" t="s">
        <v>1015</v>
      </c>
      <c r="D105" s="150" t="s">
        <v>1017</v>
      </c>
      <c r="E105" s="419">
        <v>1</v>
      </c>
      <c r="F105" s="401">
        <v>11</v>
      </c>
      <c r="G105" s="589">
        <f>VLOOKUP(B105,ИСХОДНИК!A:P,7,FALSE())</f>
        <v>100</v>
      </c>
      <c r="H105" s="456" t="s">
        <v>438</v>
      </c>
      <c r="I105" s="589" t="str">
        <f>VLOOKUP(B105,ИСХОДНИК!A:P,15,FALSE())</f>
        <v>U6 PL40R</v>
      </c>
      <c r="J105" s="592">
        <f>VLOOKUP(B105,ИСХОДНИК!A:N,13,FALSE())</f>
        <v>85</v>
      </c>
      <c r="K105" s="592">
        <f>VLOOKUP(B105,ИСХОДНИК!A:N,14,FALSE())</f>
        <v>102</v>
      </c>
      <c r="L105" s="596" t="str">
        <f>IF(VLOOKUP(B105,ИСХОДНИК!A:R,18,FALSE())=1,ИСХОДНИК!$T$2,IF(VLOOKUP(B105,ИСХОДНИК!A:R,18,FALSE())=2,ИСХОДНИК!$T$5,IF(VLOOKUP(B105,ИСХОДНИК!A:R,18,FALSE())=3,ИСХОДНИК!$T$6)))</f>
        <v>○</v>
      </c>
    </row>
    <row r="106" spans="2:12">
      <c r="B106" s="584"/>
      <c r="C106" s="150" t="s">
        <v>1018</v>
      </c>
      <c r="D106" s="150" t="s">
        <v>1017</v>
      </c>
      <c r="E106" s="419">
        <v>13</v>
      </c>
      <c r="F106" s="401">
        <v>12</v>
      </c>
      <c r="G106" s="589"/>
      <c r="H106" s="456"/>
      <c r="I106" s="589"/>
      <c r="J106" s="593"/>
      <c r="K106" s="593"/>
      <c r="L106" s="597"/>
    </row>
    <row r="107" spans="2:12">
      <c r="B107" s="584"/>
      <c r="C107" s="150" t="s">
        <v>1016</v>
      </c>
      <c r="D107" s="150" t="s">
        <v>1017</v>
      </c>
      <c r="E107" s="419">
        <v>1</v>
      </c>
      <c r="F107" s="401">
        <v>13</v>
      </c>
      <c r="G107" s="589"/>
      <c r="H107" s="456"/>
      <c r="I107" s="589"/>
      <c r="J107" s="593"/>
      <c r="K107" s="593"/>
      <c r="L107" s="597"/>
    </row>
    <row r="108" spans="2:12">
      <c r="B108" s="584"/>
      <c r="C108" s="150" t="s">
        <v>715</v>
      </c>
      <c r="D108" s="231" t="s">
        <v>716</v>
      </c>
      <c r="E108" s="419">
        <v>1</v>
      </c>
      <c r="F108" s="401">
        <v>7</v>
      </c>
      <c r="G108" s="589"/>
      <c r="H108" s="456"/>
      <c r="I108" s="589"/>
      <c r="J108" s="593"/>
      <c r="K108" s="593"/>
      <c r="L108" s="597"/>
    </row>
    <row r="109" spans="2:12">
      <c r="B109" s="583" t="s">
        <v>1009</v>
      </c>
      <c r="C109" s="150" t="s">
        <v>1015</v>
      </c>
      <c r="D109" s="150" t="s">
        <v>1017</v>
      </c>
      <c r="E109" s="419">
        <v>1</v>
      </c>
      <c r="F109" s="401">
        <v>11</v>
      </c>
      <c r="G109" s="589">
        <f>VLOOKUP(B109,ИСХОДНИК!A:P,7,FALSE())</f>
        <v>125</v>
      </c>
      <c r="H109" s="456" t="s">
        <v>438</v>
      </c>
      <c r="I109" s="589" t="str">
        <f>VLOOKUP(B109,ИСХОДНИК!A:P,15,FALSE())</f>
        <v>U6 PL40R</v>
      </c>
      <c r="J109" s="592">
        <f>VLOOKUP(B109,ИСХОДНИК!A:N,13,FALSE())</f>
        <v>135</v>
      </c>
      <c r="K109" s="592">
        <f>VLOOKUP(B109,ИСХОДНИК!A:N,14,FALSE())</f>
        <v>162</v>
      </c>
      <c r="L109" s="596" t="str">
        <f>IF(VLOOKUP(B109,ИСХОДНИК!A:R,18,FALSE())=1,ИСХОДНИК!$T$2,IF(VLOOKUP(B109,ИСХОДНИК!A:R,18,FALSE())=2,ИСХОДНИК!$T$5,IF(VLOOKUP(B109,ИСХОДНИК!A:R,18,FALSE())=3,ИСХОДНИК!$T$6)))</f>
        <v>○</v>
      </c>
    </row>
    <row r="110" spans="2:12">
      <c r="B110" s="584"/>
      <c r="C110" s="150" t="s">
        <v>1018</v>
      </c>
      <c r="D110" s="150" t="s">
        <v>1017</v>
      </c>
      <c r="E110" s="419">
        <v>13</v>
      </c>
      <c r="F110" s="401">
        <v>12</v>
      </c>
      <c r="G110" s="589"/>
      <c r="H110" s="456"/>
      <c r="I110" s="589"/>
      <c r="J110" s="593"/>
      <c r="K110" s="593"/>
      <c r="L110" s="597"/>
    </row>
    <row r="111" spans="2:12">
      <c r="B111" s="584"/>
      <c r="C111" s="150" t="s">
        <v>1016</v>
      </c>
      <c r="D111" s="150" t="s">
        <v>1017</v>
      </c>
      <c r="E111" s="419">
        <v>1</v>
      </c>
      <c r="F111" s="401">
        <v>13</v>
      </c>
      <c r="G111" s="589"/>
      <c r="H111" s="456"/>
      <c r="I111" s="589"/>
      <c r="J111" s="593"/>
      <c r="K111" s="593"/>
      <c r="L111" s="597"/>
    </row>
    <row r="112" spans="2:12">
      <c r="B112" s="584"/>
      <c r="C112" s="150" t="s">
        <v>715</v>
      </c>
      <c r="D112" s="231" t="s">
        <v>716</v>
      </c>
      <c r="E112" s="419">
        <v>1</v>
      </c>
      <c r="F112" s="401">
        <v>7</v>
      </c>
      <c r="G112" s="589"/>
      <c r="H112" s="456"/>
      <c r="I112" s="589"/>
      <c r="J112" s="593"/>
      <c r="K112" s="593"/>
      <c r="L112" s="597"/>
    </row>
    <row r="113" spans="2:12">
      <c r="B113" s="583" t="s">
        <v>1010</v>
      </c>
      <c r="C113" s="150" t="s">
        <v>1015</v>
      </c>
      <c r="D113" s="150" t="s">
        <v>1017</v>
      </c>
      <c r="E113" s="419">
        <v>1</v>
      </c>
      <c r="F113" s="401">
        <v>11</v>
      </c>
      <c r="G113" s="589">
        <f>VLOOKUP(B113,ИСХОДНИК!A:P,7,FALSE())</f>
        <v>150</v>
      </c>
      <c r="H113" s="456" t="s">
        <v>438</v>
      </c>
      <c r="I113" s="589" t="str">
        <f>VLOOKUP(B113,ИСХОДНИК!A:P,15,FALSE())</f>
        <v>U6 PL40R</v>
      </c>
      <c r="J113" s="592">
        <f>VLOOKUP(B113,ИСХОДНИК!A:N,13,FALSE())</f>
        <v>195</v>
      </c>
      <c r="K113" s="592">
        <f>VLOOKUP(B113,ИСХОДНИК!A:N,14,FALSE())</f>
        <v>234</v>
      </c>
      <c r="L113" s="594" t="str">
        <f>IF(VLOOKUP(B113,ИСХОДНИК!A:R,18,FALSE())=1,ИСХОДНИК!$T$2,IF(VLOOKUP(B113,ИСХОДНИК!A:R,18,FALSE())=2,ИСХОДНИК!$T$5,IF(VLOOKUP(B113,ИСХОДНИК!A:R,18,FALSE())=3,ИСХОДНИК!$T$6)))</f>
        <v>○</v>
      </c>
    </row>
    <row r="114" spans="2:12">
      <c r="B114" s="584"/>
      <c r="C114" s="150" t="s">
        <v>1018</v>
      </c>
      <c r="D114" s="150" t="s">
        <v>1017</v>
      </c>
      <c r="E114" s="419">
        <v>13</v>
      </c>
      <c r="F114" s="401">
        <v>12</v>
      </c>
      <c r="G114" s="589"/>
      <c r="H114" s="456"/>
      <c r="I114" s="589"/>
      <c r="J114" s="593"/>
      <c r="K114" s="593"/>
      <c r="L114" s="595"/>
    </row>
    <row r="115" spans="2:12">
      <c r="B115" s="584"/>
      <c r="C115" s="150" t="s">
        <v>1016</v>
      </c>
      <c r="D115" s="150" t="s">
        <v>1017</v>
      </c>
      <c r="E115" s="419">
        <v>1</v>
      </c>
      <c r="F115" s="401">
        <v>13</v>
      </c>
      <c r="G115" s="589"/>
      <c r="H115" s="456"/>
      <c r="I115" s="589"/>
      <c r="J115" s="593"/>
      <c r="K115" s="593"/>
      <c r="L115" s="595"/>
    </row>
    <row r="116" spans="2:12">
      <c r="B116" s="584"/>
      <c r="C116" s="150" t="s">
        <v>715</v>
      </c>
      <c r="D116" s="231" t="s">
        <v>716</v>
      </c>
      <c r="E116" s="419">
        <v>1</v>
      </c>
      <c r="F116" s="401">
        <v>7</v>
      </c>
      <c r="G116" s="589"/>
      <c r="H116" s="456"/>
      <c r="I116" s="589"/>
      <c r="J116" s="593"/>
      <c r="K116" s="593"/>
      <c r="L116" s="595"/>
    </row>
    <row r="117" spans="2:12">
      <c r="B117" s="583" t="s">
        <v>1011</v>
      </c>
      <c r="C117" s="150" t="s">
        <v>1015</v>
      </c>
      <c r="D117" s="150" t="s">
        <v>1017</v>
      </c>
      <c r="E117" s="419">
        <v>1</v>
      </c>
      <c r="F117" s="401">
        <v>11</v>
      </c>
      <c r="G117" s="589">
        <f>VLOOKUP(B117,ИСХОДНИК!A:P,7,FALSE())</f>
        <v>200</v>
      </c>
      <c r="H117" s="456" t="s">
        <v>438</v>
      </c>
      <c r="I117" s="589" t="str">
        <f>VLOOKUP(B117,ИСХОДНИК!A:P,15,FALSE())</f>
        <v>U6 PL40R</v>
      </c>
      <c r="J117" s="592">
        <f>VLOOKUP(B117,ИСХОДНИК!A:N,13,FALSE())</f>
        <v>350</v>
      </c>
      <c r="K117" s="592">
        <f>VLOOKUP(B117,ИСХОДНИК!A:N,14,FALSE())</f>
        <v>420</v>
      </c>
      <c r="L117" s="594" t="str">
        <f>IF(VLOOKUP(B117,ИСХОДНИК!A:R,18,FALSE())=1,ИСХОДНИК!$T$2,IF(VLOOKUP(B117,ИСХОДНИК!A:R,18,FALSE())=2,ИСХОДНИК!$T$5,IF(VLOOKUP(B117,ИСХОДНИК!A:R,18,FALSE())=3,ИСХОДНИК!$T$6)))</f>
        <v>○</v>
      </c>
    </row>
    <row r="118" spans="2:12">
      <c r="B118" s="584"/>
      <c r="C118" s="150" t="s">
        <v>1018</v>
      </c>
      <c r="D118" s="150" t="s">
        <v>1017</v>
      </c>
      <c r="E118" s="419">
        <v>13</v>
      </c>
      <c r="F118" s="401">
        <v>12</v>
      </c>
      <c r="G118" s="589"/>
      <c r="H118" s="456"/>
      <c r="I118" s="589"/>
      <c r="J118" s="593"/>
      <c r="K118" s="593"/>
      <c r="L118" s="595"/>
    </row>
    <row r="119" spans="2:12">
      <c r="B119" s="584"/>
      <c r="C119" s="150" t="s">
        <v>1016</v>
      </c>
      <c r="D119" s="150" t="s">
        <v>1017</v>
      </c>
      <c r="E119" s="419">
        <v>1</v>
      </c>
      <c r="F119" s="401">
        <v>13</v>
      </c>
      <c r="G119" s="589"/>
      <c r="H119" s="456"/>
      <c r="I119" s="589"/>
      <c r="J119" s="593"/>
      <c r="K119" s="593"/>
      <c r="L119" s="595"/>
    </row>
    <row r="120" spans="2:12">
      <c r="B120" s="584"/>
      <c r="C120" s="150" t="s">
        <v>715</v>
      </c>
      <c r="D120" s="231" t="s">
        <v>716</v>
      </c>
      <c r="E120" s="419">
        <v>1</v>
      </c>
      <c r="F120" s="401">
        <v>7</v>
      </c>
      <c r="G120" s="589"/>
      <c r="H120" s="456"/>
      <c r="I120" s="589"/>
      <c r="J120" s="593"/>
      <c r="K120" s="593"/>
      <c r="L120" s="595"/>
    </row>
    <row r="121" spans="2:12">
      <c r="B121" s="583" t="s">
        <v>1012</v>
      </c>
      <c r="C121" s="150" t="s">
        <v>1015</v>
      </c>
      <c r="D121" s="150" t="s">
        <v>1017</v>
      </c>
      <c r="E121" s="419">
        <v>1</v>
      </c>
      <c r="F121" s="401">
        <v>11</v>
      </c>
      <c r="G121" s="589">
        <f>VLOOKUP(B121,ИСХОДНИК!A:P,7,FALSE())</f>
        <v>250</v>
      </c>
      <c r="H121" s="456" t="s">
        <v>438</v>
      </c>
      <c r="I121" s="589" t="str">
        <f>VLOOKUP(B121,ИСХОДНИК!A:P,15,FALSE())</f>
        <v>U6 PL40R</v>
      </c>
      <c r="J121" s="592">
        <f>VLOOKUP(B121,ИСХОДНИК!A:N,13,FALSE())</f>
        <v>560</v>
      </c>
      <c r="K121" s="592">
        <f>VLOOKUP(B121,ИСХОДНИК!A:N,14,FALSE())</f>
        <v>672</v>
      </c>
      <c r="L121" s="594" t="str">
        <f>IF(VLOOKUP(B121,ИСХОДНИК!A:R,18,FALSE())=1,ИСХОДНИК!$T$2,IF(VLOOKUP(B121,ИСХОДНИК!A:R,18,FALSE())=2,ИСХОДНИК!$T$5,IF(VLOOKUP(B121,ИСХОДНИК!A:R,18,FALSE())=3,ИСХОДНИК!$T$6)))</f>
        <v>○</v>
      </c>
    </row>
    <row r="122" spans="2:12">
      <c r="B122" s="584"/>
      <c r="C122" s="150" t="s">
        <v>1018</v>
      </c>
      <c r="D122" s="150" t="s">
        <v>1017</v>
      </c>
      <c r="E122" s="419">
        <v>13</v>
      </c>
      <c r="F122" s="401">
        <v>12</v>
      </c>
      <c r="G122" s="589"/>
      <c r="H122" s="456"/>
      <c r="I122" s="589"/>
      <c r="J122" s="593"/>
      <c r="K122" s="593"/>
      <c r="L122" s="595"/>
    </row>
    <row r="123" spans="2:12">
      <c r="B123" s="584"/>
      <c r="C123" s="150" t="s">
        <v>1016</v>
      </c>
      <c r="D123" s="150" t="s">
        <v>1017</v>
      </c>
      <c r="E123" s="419">
        <v>1</v>
      </c>
      <c r="F123" s="401">
        <v>13</v>
      </c>
      <c r="G123" s="589"/>
      <c r="H123" s="456"/>
      <c r="I123" s="589"/>
      <c r="J123" s="593"/>
      <c r="K123" s="593"/>
      <c r="L123" s="595"/>
    </row>
    <row r="124" spans="2:12">
      <c r="B124" s="584"/>
      <c r="C124" s="150" t="s">
        <v>715</v>
      </c>
      <c r="D124" s="231" t="s">
        <v>716</v>
      </c>
      <c r="E124" s="419">
        <v>1</v>
      </c>
      <c r="F124" s="401">
        <v>7</v>
      </c>
      <c r="G124" s="589"/>
      <c r="H124" s="456"/>
      <c r="I124" s="589"/>
      <c r="J124" s="593"/>
      <c r="K124" s="593"/>
      <c r="L124" s="595"/>
    </row>
    <row r="125" spans="2:12">
      <c r="B125" s="583" t="s">
        <v>1013</v>
      </c>
      <c r="C125" s="150" t="s">
        <v>1015</v>
      </c>
      <c r="D125" s="150" t="s">
        <v>1017</v>
      </c>
      <c r="E125" s="419">
        <v>1</v>
      </c>
      <c r="F125" s="401">
        <v>11</v>
      </c>
      <c r="G125" s="589">
        <f>VLOOKUP(B125,ИСХОДНИК!A:P,7,FALSE())</f>
        <v>300</v>
      </c>
      <c r="H125" s="456" t="s">
        <v>438</v>
      </c>
      <c r="I125" s="589" t="str">
        <f>VLOOKUP(B125,ИСХОДНИК!A:P,15,FALSE())</f>
        <v>U6 PL40R</v>
      </c>
      <c r="J125" s="592">
        <f>VLOOKUP(B125,ИСХОДНИК!A:N,13,FALSE())</f>
        <v>870</v>
      </c>
      <c r="K125" s="592">
        <f>VLOOKUP(B125,ИСХОДНИК!A:N,14,FALSE())</f>
        <v>1044</v>
      </c>
      <c r="L125" s="594" t="str">
        <f>IF(VLOOKUP(B125,ИСХОДНИК!A:R,18,FALSE())=1,ИСХОДНИК!$T$2,IF(VLOOKUP(B125,ИСХОДНИК!A:R,18,FALSE())=2,ИСХОДНИК!$T$5,IF(VLOOKUP(B125,ИСХОДНИК!A:R,18,FALSE())=3,ИСХОДНИК!$T$6)))</f>
        <v>○</v>
      </c>
    </row>
    <row r="126" spans="2:12">
      <c r="B126" s="584"/>
      <c r="C126" s="150" t="s">
        <v>1018</v>
      </c>
      <c r="D126" s="150" t="s">
        <v>1017</v>
      </c>
      <c r="E126" s="419">
        <v>13</v>
      </c>
      <c r="F126" s="401">
        <v>12</v>
      </c>
      <c r="G126" s="589"/>
      <c r="H126" s="456"/>
      <c r="I126" s="589"/>
      <c r="J126" s="593"/>
      <c r="K126" s="593"/>
      <c r="L126" s="595"/>
    </row>
    <row r="127" spans="2:12">
      <c r="B127" s="584"/>
      <c r="C127" s="150" t="s">
        <v>1016</v>
      </c>
      <c r="D127" s="150" t="s">
        <v>1017</v>
      </c>
      <c r="E127" s="419">
        <v>1</v>
      </c>
      <c r="F127" s="401">
        <v>13</v>
      </c>
      <c r="G127" s="589"/>
      <c r="H127" s="456"/>
      <c r="I127" s="589"/>
      <c r="J127" s="593"/>
      <c r="K127" s="593"/>
      <c r="L127" s="595"/>
    </row>
    <row r="128" spans="2:12">
      <c r="B128" s="584"/>
      <c r="C128" s="150" t="s">
        <v>715</v>
      </c>
      <c r="D128" s="231" t="s">
        <v>716</v>
      </c>
      <c r="E128" s="419">
        <v>1</v>
      </c>
      <c r="F128" s="401">
        <v>7</v>
      </c>
      <c r="G128" s="589"/>
      <c r="H128" s="456"/>
      <c r="I128" s="589"/>
      <c r="J128" s="593"/>
      <c r="K128" s="593"/>
      <c r="L128" s="595"/>
    </row>
    <row r="129" spans="2:12">
      <c r="B129" s="598" t="s">
        <v>1014</v>
      </c>
      <c r="C129" s="150" t="s">
        <v>1015</v>
      </c>
      <c r="D129" s="150" t="s">
        <v>1017</v>
      </c>
      <c r="E129" s="419">
        <v>1</v>
      </c>
      <c r="F129" s="401">
        <v>11</v>
      </c>
      <c r="G129" s="589">
        <f>VLOOKUP(B129,ИСХОДНИК!A:P,7,FALSE())</f>
        <v>350</v>
      </c>
      <c r="H129" s="456" t="s">
        <v>438</v>
      </c>
      <c r="I129" s="589" t="str">
        <f>VLOOKUP(B129,ИСХОДНИК!A:P,15,FALSE())</f>
        <v>U6 PL40R</v>
      </c>
      <c r="J129" s="590">
        <f>VLOOKUP(B129,ИСХОДНИК!A:N,13,FALSE())</f>
        <v>1300</v>
      </c>
      <c r="K129" s="590">
        <f>VLOOKUP(B129,ИСХОДНИК!A:N,14,FALSE())</f>
        <v>1560</v>
      </c>
      <c r="L129" s="591" t="str">
        <f>IF(VLOOKUP(B129,ИСХОДНИК!A:R,18,FALSE())=1,ИСХОДНИК!$T$2,IF(VLOOKUP(B129,ИСХОДНИК!A:R,18,FALSE())=2,ИСХОДНИК!$T$5,IF(VLOOKUP(B129,ИСХОДНИК!A:R,18,FALSE())=3,ИСХОДНИК!$T$6)))</f>
        <v>○</v>
      </c>
    </row>
    <row r="130" spans="2:12">
      <c r="B130" s="598"/>
      <c r="C130" s="150" t="s">
        <v>1018</v>
      </c>
      <c r="D130" s="150" t="s">
        <v>1017</v>
      </c>
      <c r="E130" s="419">
        <v>13</v>
      </c>
      <c r="F130" s="401">
        <v>12</v>
      </c>
      <c r="G130" s="589"/>
      <c r="H130" s="456"/>
      <c r="I130" s="589"/>
      <c r="J130" s="590"/>
      <c r="K130" s="590"/>
      <c r="L130" s="591"/>
    </row>
    <row r="131" spans="2:12">
      <c r="B131" s="598"/>
      <c r="C131" s="150" t="s">
        <v>1016</v>
      </c>
      <c r="D131" s="150" t="s">
        <v>1017</v>
      </c>
      <c r="E131" s="419">
        <v>1</v>
      </c>
      <c r="F131" s="401">
        <v>13</v>
      </c>
      <c r="G131" s="589"/>
      <c r="H131" s="456"/>
      <c r="I131" s="589"/>
      <c r="J131" s="590"/>
      <c r="K131" s="590"/>
      <c r="L131" s="591"/>
    </row>
    <row r="132" spans="2:12">
      <c r="B132" s="598"/>
      <c r="C132" s="150" t="s">
        <v>715</v>
      </c>
      <c r="D132" s="231" t="s">
        <v>716</v>
      </c>
      <c r="E132" s="419">
        <v>1</v>
      </c>
      <c r="F132" s="401">
        <v>7</v>
      </c>
      <c r="G132" s="589"/>
      <c r="H132" s="456"/>
      <c r="I132" s="589"/>
      <c r="J132" s="590"/>
      <c r="K132" s="590"/>
      <c r="L132" s="591"/>
    </row>
  </sheetData>
  <mergeCells count="183">
    <mergeCell ref="B31:B36"/>
    <mergeCell ref="B37:B42"/>
    <mergeCell ref="G6:G10"/>
    <mergeCell ref="G11:G15"/>
    <mergeCell ref="G16:G20"/>
    <mergeCell ref="I26:I30"/>
    <mergeCell ref="J26:J30"/>
    <mergeCell ref="K26:K30"/>
    <mergeCell ref="B84:L84"/>
    <mergeCell ref="G21:G25"/>
    <mergeCell ref="G26:G30"/>
    <mergeCell ref="G31:G36"/>
    <mergeCell ref="G37:G42"/>
    <mergeCell ref="B6:B10"/>
    <mergeCell ref="B11:B15"/>
    <mergeCell ref="B16:B20"/>
    <mergeCell ref="B21:B25"/>
    <mergeCell ref="B26:B30"/>
    <mergeCell ref="B80:B82"/>
    <mergeCell ref="G77:G79"/>
    <mergeCell ref="G80:G82"/>
    <mergeCell ref="H77:H79"/>
    <mergeCell ref="H80:H82"/>
    <mergeCell ref="G71:G73"/>
    <mergeCell ref="B77:B79"/>
    <mergeCell ref="B68:B70"/>
    <mergeCell ref="G68:G70"/>
    <mergeCell ref="H68:H70"/>
    <mergeCell ref="B46:B47"/>
    <mergeCell ref="H46:H47"/>
    <mergeCell ref="B65:B67"/>
    <mergeCell ref="G65:G67"/>
    <mergeCell ref="H65:H67"/>
    <mergeCell ref="G46:G47"/>
    <mergeCell ref="B63:L63"/>
    <mergeCell ref="H71:H73"/>
    <mergeCell ref="H74:H76"/>
    <mergeCell ref="G74:G76"/>
    <mergeCell ref="B71:B73"/>
    <mergeCell ref="B74:B76"/>
    <mergeCell ref="I16:I20"/>
    <mergeCell ref="J16:J20"/>
    <mergeCell ref="K16:K20"/>
    <mergeCell ref="L16:L20"/>
    <mergeCell ref="I21:I25"/>
    <mergeCell ref="J21:J25"/>
    <mergeCell ref="K21:K25"/>
    <mergeCell ref="L21:L25"/>
    <mergeCell ref="L6:L10"/>
    <mergeCell ref="I11:I15"/>
    <mergeCell ref="J11:J15"/>
    <mergeCell ref="K11:K15"/>
    <mergeCell ref="L11:L15"/>
    <mergeCell ref="I6:I10"/>
    <mergeCell ref="J6:J10"/>
    <mergeCell ref="K6:K10"/>
    <mergeCell ref="L46:L47"/>
    <mergeCell ref="I65:I67"/>
    <mergeCell ref="I68:I70"/>
    <mergeCell ref="I71:I73"/>
    <mergeCell ref="I74:I76"/>
    <mergeCell ref="I77:I79"/>
    <mergeCell ref="K77:K79"/>
    <mergeCell ref="K80:K82"/>
    <mergeCell ref="L26:L30"/>
    <mergeCell ref="I31:I36"/>
    <mergeCell ref="J31:J36"/>
    <mergeCell ref="K31:K36"/>
    <mergeCell ref="L31:L36"/>
    <mergeCell ref="B93:B96"/>
    <mergeCell ref="J80:J82"/>
    <mergeCell ref="B1:L2"/>
    <mergeCell ref="B3:L3"/>
    <mergeCell ref="M51:M61"/>
    <mergeCell ref="M65:M82"/>
    <mergeCell ref="B49:L49"/>
    <mergeCell ref="L65:L67"/>
    <mergeCell ref="L68:L70"/>
    <mergeCell ref="L71:L73"/>
    <mergeCell ref="L74:L76"/>
    <mergeCell ref="L77:L79"/>
    <mergeCell ref="L80:L82"/>
    <mergeCell ref="K65:K67"/>
    <mergeCell ref="K68:K70"/>
    <mergeCell ref="K71:K73"/>
    <mergeCell ref="K74:K76"/>
    <mergeCell ref="J65:J67"/>
    <mergeCell ref="J68:J70"/>
    <mergeCell ref="J71:J73"/>
    <mergeCell ref="J74:J76"/>
    <mergeCell ref="J77:J79"/>
    <mergeCell ref="I80:I82"/>
    <mergeCell ref="I37:I42"/>
    <mergeCell ref="B117:B120"/>
    <mergeCell ref="B121:B124"/>
    <mergeCell ref="B125:B128"/>
    <mergeCell ref="B129:B132"/>
    <mergeCell ref="H85:H88"/>
    <mergeCell ref="G89:G92"/>
    <mergeCell ref="H89:H92"/>
    <mergeCell ref="G97:G100"/>
    <mergeCell ref="H97:H100"/>
    <mergeCell ref="G105:G108"/>
    <mergeCell ref="H105:H108"/>
    <mergeCell ref="G113:G116"/>
    <mergeCell ref="H113:H116"/>
    <mergeCell ref="G121:G124"/>
    <mergeCell ref="H121:H124"/>
    <mergeCell ref="G129:G132"/>
    <mergeCell ref="B97:B100"/>
    <mergeCell ref="B101:B104"/>
    <mergeCell ref="B105:B108"/>
    <mergeCell ref="B109:B112"/>
    <mergeCell ref="B113:B116"/>
    <mergeCell ref="G85:G88"/>
    <mergeCell ref="B85:B88"/>
    <mergeCell ref="B89:B92"/>
    <mergeCell ref="G93:G96"/>
    <mergeCell ref="H93:H96"/>
    <mergeCell ref="I93:I96"/>
    <mergeCell ref="J93:J96"/>
    <mergeCell ref="K93:K96"/>
    <mergeCell ref="L93:L96"/>
    <mergeCell ref="I85:I88"/>
    <mergeCell ref="J85:J88"/>
    <mergeCell ref="K85:K88"/>
    <mergeCell ref="L85:L88"/>
    <mergeCell ref="G109:G112"/>
    <mergeCell ref="H109:H112"/>
    <mergeCell ref="I109:I112"/>
    <mergeCell ref="J109:J112"/>
    <mergeCell ref="K109:K112"/>
    <mergeCell ref="L109:L112"/>
    <mergeCell ref="I97:I100"/>
    <mergeCell ref="J97:J100"/>
    <mergeCell ref="K97:K100"/>
    <mergeCell ref="L97:L100"/>
    <mergeCell ref="G101:G104"/>
    <mergeCell ref="H101:H104"/>
    <mergeCell ref="I101:I104"/>
    <mergeCell ref="J101:J104"/>
    <mergeCell ref="K101:K104"/>
    <mergeCell ref="L101:L104"/>
    <mergeCell ref="G125:G128"/>
    <mergeCell ref="H125:H128"/>
    <mergeCell ref="I125:I128"/>
    <mergeCell ref="J125:J128"/>
    <mergeCell ref="K125:K128"/>
    <mergeCell ref="L125:L128"/>
    <mergeCell ref="I113:I116"/>
    <mergeCell ref="J113:J116"/>
    <mergeCell ref="K113:K116"/>
    <mergeCell ref="L113:L116"/>
    <mergeCell ref="G117:G120"/>
    <mergeCell ref="H117:H120"/>
    <mergeCell ref="I117:I120"/>
    <mergeCell ref="J117:J120"/>
    <mergeCell ref="K117:K120"/>
    <mergeCell ref="L117:L120"/>
    <mergeCell ref="I4:L4"/>
    <mergeCell ref="H129:H132"/>
    <mergeCell ref="I129:I132"/>
    <mergeCell ref="J129:J132"/>
    <mergeCell ref="K129:K132"/>
    <mergeCell ref="L129:L132"/>
    <mergeCell ref="I121:I124"/>
    <mergeCell ref="J121:J124"/>
    <mergeCell ref="K121:K124"/>
    <mergeCell ref="L121:L124"/>
    <mergeCell ref="I105:I108"/>
    <mergeCell ref="J105:J108"/>
    <mergeCell ref="K105:K108"/>
    <mergeCell ref="L105:L108"/>
    <mergeCell ref="I89:I92"/>
    <mergeCell ref="J89:J92"/>
    <mergeCell ref="K89:K92"/>
    <mergeCell ref="L89:L92"/>
    <mergeCell ref="J37:J42"/>
    <mergeCell ref="K37:K42"/>
    <mergeCell ref="L37:L42"/>
    <mergeCell ref="I46:I47"/>
    <mergeCell ref="J46:J47"/>
    <mergeCell ref="K46:K47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Лист15"/>
  <dimension ref="A1:AMJ514"/>
  <sheetViews>
    <sheetView zoomScaleNormal="100" workbookViewId="0">
      <pane xSplit="2" ySplit="1" topLeftCell="K497" activePane="bottomRight" state="frozen"/>
      <selection pane="topRight" activeCell="C1" sqref="C1"/>
      <selection pane="bottomLeft" activeCell="A2" sqref="A2"/>
      <selection pane="bottomRight" activeCell="L502" sqref="L502"/>
    </sheetView>
  </sheetViews>
  <sheetFormatPr defaultColWidth="9.140625" defaultRowHeight="14.25"/>
  <cols>
    <col min="1" max="1" width="13.140625" style="38" customWidth="1"/>
    <col min="2" max="2" width="66.5703125" style="39" customWidth="1"/>
    <col min="3" max="3" width="66" style="38" customWidth="1"/>
    <col min="4" max="4" width="11.140625" style="38" customWidth="1"/>
    <col min="5" max="5" width="39.5703125" style="38" customWidth="1"/>
    <col min="6" max="6" width="16.42578125" style="38" customWidth="1"/>
    <col min="7" max="7" width="12.42578125" style="38" customWidth="1"/>
    <col min="8" max="8" width="9" style="38" customWidth="1"/>
    <col min="9" max="9" width="17.140625" style="38" customWidth="1"/>
    <col min="10" max="10" width="23.85546875" style="38" customWidth="1"/>
    <col min="11" max="11" width="29.28515625" style="40" customWidth="1"/>
    <col min="12" max="12" width="69.140625" style="39" customWidth="1"/>
    <col min="13" max="13" width="13.42578125" style="41" customWidth="1"/>
    <col min="14" max="14" width="16.140625" style="41" customWidth="1"/>
    <col min="15" max="15" width="18.5703125" style="41" customWidth="1"/>
    <col min="16" max="16" width="21.5703125" style="11" customWidth="1"/>
    <col min="17" max="17" width="8.140625" style="11" customWidth="1"/>
    <col min="18" max="18" width="12" style="42" customWidth="1"/>
    <col min="19" max="19" width="23" style="103" customWidth="1"/>
    <col min="20" max="1024" width="9.140625" style="11"/>
  </cols>
  <sheetData>
    <row r="1" spans="1:20" ht="42.75" customHeight="1">
      <c r="A1" s="76" t="s">
        <v>1641</v>
      </c>
      <c r="B1" s="77" t="s">
        <v>341</v>
      </c>
      <c r="C1" s="77" t="s">
        <v>348</v>
      </c>
      <c r="D1" s="77" t="s">
        <v>810</v>
      </c>
      <c r="E1" s="77" t="s">
        <v>349</v>
      </c>
      <c r="F1" s="77" t="s">
        <v>350</v>
      </c>
      <c r="G1" s="77" t="s">
        <v>13</v>
      </c>
      <c r="H1" s="77" t="s">
        <v>351</v>
      </c>
      <c r="I1" s="77" t="s">
        <v>313</v>
      </c>
      <c r="J1" s="77" t="s">
        <v>14</v>
      </c>
      <c r="K1" s="78" t="s">
        <v>352</v>
      </c>
      <c r="L1" s="77" t="s">
        <v>353</v>
      </c>
      <c r="M1" s="77" t="s">
        <v>354</v>
      </c>
      <c r="N1" s="77" t="s">
        <v>355</v>
      </c>
      <c r="O1" s="79" t="s">
        <v>356</v>
      </c>
      <c r="P1" s="79" t="s">
        <v>357</v>
      </c>
      <c r="Q1" s="77" t="s">
        <v>346</v>
      </c>
      <c r="R1" s="77" t="s">
        <v>358</v>
      </c>
      <c r="S1" s="104" t="s">
        <v>1216</v>
      </c>
    </row>
    <row r="2" spans="1:20" ht="25.5">
      <c r="A2" s="43" t="s">
        <v>260</v>
      </c>
      <c r="B2" s="634" t="s">
        <v>1781</v>
      </c>
      <c r="C2" s="44" t="s">
        <v>359</v>
      </c>
      <c r="D2" s="45" t="s">
        <v>811</v>
      </c>
      <c r="E2" s="45" t="s">
        <v>261</v>
      </c>
      <c r="F2" s="45"/>
      <c r="G2" s="45"/>
      <c r="H2" s="45"/>
      <c r="I2" s="45"/>
      <c r="J2" s="45"/>
      <c r="K2" s="46"/>
      <c r="L2" s="44" t="s">
        <v>360</v>
      </c>
      <c r="M2" s="75">
        <v>35</v>
      </c>
      <c r="N2" s="75">
        <f>M2*1.2</f>
        <v>42</v>
      </c>
      <c r="O2" s="48" t="s">
        <v>40</v>
      </c>
      <c r="P2" s="44"/>
      <c r="Q2" s="49" t="s">
        <v>2</v>
      </c>
      <c r="R2" s="69">
        <f>IF(Таблица68[[#This Row],[Столбец2]]="A",1,IF(Таблица68[[#This Row],[Столбец2]]="B",2,IF(Таблица68[[#This Row],[Столбец2]]="C",3)))</f>
        <v>1</v>
      </c>
      <c r="S2" s="103" t="s">
        <v>1602</v>
      </c>
      <c r="T2" s="370" t="s">
        <v>2</v>
      </c>
    </row>
    <row r="3" spans="1:20" ht="25.5">
      <c r="A3" s="43" t="s">
        <v>1730</v>
      </c>
      <c r="B3" s="44" t="s">
        <v>254</v>
      </c>
      <c r="C3" s="44"/>
      <c r="D3" s="45"/>
      <c r="E3" s="45" t="s">
        <v>1731</v>
      </c>
      <c r="F3" s="45"/>
      <c r="G3" s="45"/>
      <c r="H3" s="45"/>
      <c r="I3" s="45"/>
      <c r="J3" s="45"/>
      <c r="K3" s="46"/>
      <c r="L3" s="44" t="s">
        <v>1732</v>
      </c>
      <c r="M3" s="75">
        <v>45</v>
      </c>
      <c r="N3" s="75">
        <f>M3*1.2</f>
        <v>54</v>
      </c>
      <c r="O3" s="48" t="s">
        <v>40</v>
      </c>
      <c r="P3" s="44"/>
      <c r="Q3" s="54" t="s">
        <v>6</v>
      </c>
      <c r="R3" s="69">
        <f>IF(Таблица68[[#This Row],[Столбец2]]="A",1,IF(Таблица68[[#This Row],[Столбец2]]="B",2,IF(Таблица68[[#This Row],[Столбец2]]="C",3)))</f>
        <v>3</v>
      </c>
      <c r="S3" s="106" t="s">
        <v>1640</v>
      </c>
      <c r="T3" s="370"/>
    </row>
    <row r="4" spans="1:20" ht="18.75">
      <c r="A4" s="43" t="s">
        <v>926</v>
      </c>
      <c r="B4" s="44" t="s">
        <v>254</v>
      </c>
      <c r="C4" s="44" t="s">
        <v>929</v>
      </c>
      <c r="D4" s="45" t="s">
        <v>811</v>
      </c>
      <c r="E4" s="45" t="s">
        <v>927</v>
      </c>
      <c r="F4" s="45"/>
      <c r="G4" s="45"/>
      <c r="H4" s="45"/>
      <c r="I4" s="45"/>
      <c r="J4" s="45"/>
      <c r="K4" s="46"/>
      <c r="L4" s="44" t="s">
        <v>928</v>
      </c>
      <c r="M4" s="75">
        <v>59</v>
      </c>
      <c r="N4" s="75">
        <f>M4*1.2</f>
        <v>70.8</v>
      </c>
      <c r="O4" s="48" t="s">
        <v>40</v>
      </c>
      <c r="P4" s="44"/>
      <c r="Q4" s="50" t="s">
        <v>4</v>
      </c>
      <c r="R4" s="69">
        <f>IF(Таблица68[[#This Row],[Столбец2]]="A",1,IF(Таблица68[[#This Row],[Столбец2]]="B",2,IF(Таблица68[[#This Row],[Столбец2]]="C",3)))</f>
        <v>2</v>
      </c>
      <c r="S4" s="103" t="s">
        <v>1603</v>
      </c>
      <c r="T4" s="370"/>
    </row>
    <row r="5" spans="1:20" ht="28.5">
      <c r="A5" s="43" t="s">
        <v>244</v>
      </c>
      <c r="B5" s="44" t="s">
        <v>361</v>
      </c>
      <c r="C5" s="44" t="s">
        <v>362</v>
      </c>
      <c r="D5" s="45" t="s">
        <v>812</v>
      </c>
      <c r="E5" s="45" t="s">
        <v>363</v>
      </c>
      <c r="F5" s="45" t="s">
        <v>22</v>
      </c>
      <c r="G5" s="45">
        <v>10</v>
      </c>
      <c r="H5" s="45">
        <v>40</v>
      </c>
      <c r="I5" s="45" t="s">
        <v>364</v>
      </c>
      <c r="J5" s="45" t="s">
        <v>365</v>
      </c>
      <c r="K5" s="46" t="s">
        <v>366</v>
      </c>
      <c r="L5" s="44" t="s">
        <v>367</v>
      </c>
      <c r="M5" s="75">
        <v>310</v>
      </c>
      <c r="N5" s="75">
        <f t="shared" ref="N5:N89" si="0">M5*1.2</f>
        <v>372</v>
      </c>
      <c r="O5" s="48" t="s">
        <v>40</v>
      </c>
      <c r="P5" s="44"/>
      <c r="Q5" s="50" t="s">
        <v>4</v>
      </c>
      <c r="R5" s="69">
        <f>IF(Таблица68[[#This Row],[Столбец2]]="A",1,IF(Таблица68[[#This Row],[Столбец2]]="B",2,IF(Таблица68[[#This Row],[Столбец2]]="C",3)))</f>
        <v>2</v>
      </c>
      <c r="S5" s="103" t="s">
        <v>1603</v>
      </c>
      <c r="T5" s="370" t="s">
        <v>4</v>
      </c>
    </row>
    <row r="6" spans="1:20" ht="28.5" customHeight="1">
      <c r="A6" s="43" t="s">
        <v>246</v>
      </c>
      <c r="B6" s="44" t="s">
        <v>361</v>
      </c>
      <c r="C6" s="44" t="s">
        <v>368</v>
      </c>
      <c r="D6" s="45" t="s">
        <v>812</v>
      </c>
      <c r="E6" s="45" t="s">
        <v>369</v>
      </c>
      <c r="F6" s="45" t="s">
        <v>22</v>
      </c>
      <c r="G6" s="45">
        <v>15</v>
      </c>
      <c r="H6" s="45">
        <v>40</v>
      </c>
      <c r="I6" s="45" t="s">
        <v>364</v>
      </c>
      <c r="J6" s="45" t="s">
        <v>365</v>
      </c>
      <c r="K6" s="46" t="s">
        <v>366</v>
      </c>
      <c r="L6" s="44" t="s">
        <v>370</v>
      </c>
      <c r="M6" s="75">
        <v>310</v>
      </c>
      <c r="N6" s="75">
        <f t="shared" si="0"/>
        <v>372</v>
      </c>
      <c r="O6" s="48" t="s">
        <v>40</v>
      </c>
      <c r="P6" s="44"/>
      <c r="Q6" s="50" t="s">
        <v>4</v>
      </c>
      <c r="R6" s="69">
        <f>IF(Таблица68[[#This Row],[Столбец2]]="A",1,IF(Таблица68[[#This Row],[Столбец2]]="B",2,IF(Таблица68[[#This Row],[Столбец2]]="C",3)))</f>
        <v>2</v>
      </c>
      <c r="S6" s="103" t="s">
        <v>1603</v>
      </c>
      <c r="T6" s="370" t="s">
        <v>6</v>
      </c>
    </row>
    <row r="7" spans="1:20" ht="28.5">
      <c r="A7" s="43" t="s">
        <v>247</v>
      </c>
      <c r="B7" s="44" t="s">
        <v>361</v>
      </c>
      <c r="C7" s="44" t="s">
        <v>371</v>
      </c>
      <c r="D7" s="45" t="s">
        <v>812</v>
      </c>
      <c r="E7" s="45" t="str">
        <f>RIGHT(Таблица68[[#This Row],[Полное  наименование]],7)</f>
        <v>EVRA 20</v>
      </c>
      <c r="F7" s="45" t="s">
        <v>22</v>
      </c>
      <c r="G7" s="45">
        <v>20</v>
      </c>
      <c r="H7" s="45">
        <v>40</v>
      </c>
      <c r="I7" s="45" t="s">
        <v>364</v>
      </c>
      <c r="J7" s="45" t="s">
        <v>365</v>
      </c>
      <c r="K7" s="46" t="s">
        <v>366</v>
      </c>
      <c r="L7" s="44" t="s">
        <v>372</v>
      </c>
      <c r="M7" s="75">
        <v>355</v>
      </c>
      <c r="N7" s="75">
        <f t="shared" si="0"/>
        <v>426</v>
      </c>
      <c r="O7" s="48" t="s">
        <v>40</v>
      </c>
      <c r="P7" s="44"/>
      <c r="Q7" s="50" t="s">
        <v>4</v>
      </c>
      <c r="R7" s="69">
        <f>IF(Таблица68[[#This Row],[Столбец2]]="A",1,IF(Таблица68[[#This Row],[Столбец2]]="B",2,IF(Таблица68[[#This Row],[Столбец2]]="C",3)))</f>
        <v>2</v>
      </c>
      <c r="S7" s="103" t="s">
        <v>1603</v>
      </c>
    </row>
    <row r="8" spans="1:20" ht="28.5">
      <c r="A8" s="43" t="s">
        <v>248</v>
      </c>
      <c r="B8" s="44" t="s">
        <v>361</v>
      </c>
      <c r="C8" s="44" t="s">
        <v>373</v>
      </c>
      <c r="D8" s="45" t="s">
        <v>812</v>
      </c>
      <c r="E8" s="45" t="str">
        <f>RIGHT(Таблица68[[#This Row],[Полное  наименование]],7)</f>
        <v>EVRA 25</v>
      </c>
      <c r="F8" s="45" t="s">
        <v>22</v>
      </c>
      <c r="G8" s="45">
        <v>25</v>
      </c>
      <c r="H8" s="45">
        <v>40</v>
      </c>
      <c r="I8" s="45" t="s">
        <v>364</v>
      </c>
      <c r="J8" s="45" t="s">
        <v>365</v>
      </c>
      <c r="K8" s="46" t="s">
        <v>366</v>
      </c>
      <c r="L8" s="44" t="s">
        <v>374</v>
      </c>
      <c r="M8" s="75">
        <v>355</v>
      </c>
      <c r="N8" s="75">
        <f t="shared" si="0"/>
        <v>426</v>
      </c>
      <c r="O8" s="48" t="s">
        <v>40</v>
      </c>
      <c r="P8" s="44"/>
      <c r="Q8" s="50" t="s">
        <v>4</v>
      </c>
      <c r="R8" s="69">
        <f>IF(Таблица68[[#This Row],[Столбец2]]="A",1,IF(Таблица68[[#This Row],[Столбец2]]="B",2,IF(Таблица68[[#This Row],[Столбец2]]="C",3)))</f>
        <v>2</v>
      </c>
      <c r="S8" s="103" t="s">
        <v>1603</v>
      </c>
    </row>
    <row r="9" spans="1:20" ht="28.5">
      <c r="A9" s="43" t="s">
        <v>249</v>
      </c>
      <c r="B9" s="44" t="s">
        <v>361</v>
      </c>
      <c r="C9" s="44" t="s">
        <v>375</v>
      </c>
      <c r="D9" s="45" t="s">
        <v>812</v>
      </c>
      <c r="E9" s="45" t="str">
        <f>RIGHT(Таблица68[[#This Row],[Полное  наименование]],7)</f>
        <v>EVRA 32</v>
      </c>
      <c r="F9" s="45" t="s">
        <v>22</v>
      </c>
      <c r="G9" s="45">
        <v>32</v>
      </c>
      <c r="H9" s="45">
        <v>40</v>
      </c>
      <c r="I9" s="45" t="s">
        <v>364</v>
      </c>
      <c r="J9" s="45" t="s">
        <v>365</v>
      </c>
      <c r="K9" s="46" t="s">
        <v>366</v>
      </c>
      <c r="L9" s="44" t="s">
        <v>376</v>
      </c>
      <c r="M9" s="75">
        <v>480</v>
      </c>
      <c r="N9" s="75">
        <f t="shared" si="0"/>
        <v>576</v>
      </c>
      <c r="O9" s="48" t="s">
        <v>40</v>
      </c>
      <c r="P9" s="44"/>
      <c r="Q9" s="50" t="s">
        <v>4</v>
      </c>
      <c r="R9" s="69">
        <f>IF(Таблица68[[#This Row],[Столбец2]]="A",1,IF(Таблица68[[#This Row],[Столбец2]]="B",2,IF(Таблица68[[#This Row],[Столбец2]]="C",3)))</f>
        <v>2</v>
      </c>
      <c r="S9" s="103" t="s">
        <v>1603</v>
      </c>
    </row>
    <row r="10" spans="1:20" ht="28.5">
      <c r="A10" s="43" t="s">
        <v>251</v>
      </c>
      <c r="B10" s="44" t="s">
        <v>361</v>
      </c>
      <c r="C10" s="44" t="s">
        <v>377</v>
      </c>
      <c r="D10" s="45" t="s">
        <v>812</v>
      </c>
      <c r="E10" s="45" t="str">
        <f>RIGHT(Таблица68[[#This Row],[Полное  наименование]],7)</f>
        <v>EVRA 40</v>
      </c>
      <c r="F10" s="45" t="s">
        <v>22</v>
      </c>
      <c r="G10" s="45">
        <v>40</v>
      </c>
      <c r="H10" s="45">
        <v>40</v>
      </c>
      <c r="I10" s="45" t="s">
        <v>364</v>
      </c>
      <c r="J10" s="45" t="s">
        <v>365</v>
      </c>
      <c r="K10" s="46" t="s">
        <v>366</v>
      </c>
      <c r="L10" s="44" t="s">
        <v>378</v>
      </c>
      <c r="M10" s="75">
        <v>500</v>
      </c>
      <c r="N10" s="75">
        <f t="shared" si="0"/>
        <v>600</v>
      </c>
      <c r="O10" s="48" t="s">
        <v>40</v>
      </c>
      <c r="P10" s="44"/>
      <c r="Q10" s="50" t="s">
        <v>4</v>
      </c>
      <c r="R10" s="69">
        <f>IF(Таблица68[[#This Row],[Столбец2]]="A",1,IF(Таблица68[[#This Row],[Столбец2]]="B",2,IF(Таблица68[[#This Row],[Столбец2]]="C",3)))</f>
        <v>2</v>
      </c>
      <c r="S10" s="103" t="s">
        <v>1603</v>
      </c>
    </row>
    <row r="11" spans="1:20" ht="28.5">
      <c r="A11" s="43" t="s">
        <v>252</v>
      </c>
      <c r="B11" s="44" t="s">
        <v>361</v>
      </c>
      <c r="C11" s="44" t="s">
        <v>379</v>
      </c>
      <c r="D11" s="45" t="s">
        <v>812</v>
      </c>
      <c r="E11" s="45" t="str">
        <f>RIGHT(Таблица68[[#This Row],[Полное  наименование]],7)</f>
        <v>EVRA 50</v>
      </c>
      <c r="F11" s="45" t="s">
        <v>22</v>
      </c>
      <c r="G11" s="45">
        <v>50</v>
      </c>
      <c r="H11" s="45">
        <v>40</v>
      </c>
      <c r="I11" s="45" t="s">
        <v>364</v>
      </c>
      <c r="J11" s="45" t="s">
        <v>365</v>
      </c>
      <c r="K11" s="46" t="s">
        <v>366</v>
      </c>
      <c r="L11" s="44" t="s">
        <v>380</v>
      </c>
      <c r="M11" s="75">
        <v>550</v>
      </c>
      <c r="N11" s="75">
        <f t="shared" si="0"/>
        <v>660</v>
      </c>
      <c r="O11" s="48" t="s">
        <v>40</v>
      </c>
      <c r="P11" s="44"/>
      <c r="Q11" s="54" t="s">
        <v>6</v>
      </c>
      <c r="R11" s="69">
        <f>IF(Таблица68[[#This Row],[Столбец2]]="A",1,IF(Таблица68[[#This Row],[Столбец2]]="B",2,IF(Таблица68[[#This Row],[Столбец2]]="C",3)))</f>
        <v>3</v>
      </c>
      <c r="S11" s="103" t="s">
        <v>1640</v>
      </c>
    </row>
    <row r="12" spans="1:20" ht="28.5">
      <c r="A12" s="43" t="s">
        <v>266</v>
      </c>
      <c r="B12" s="44" t="s">
        <v>381</v>
      </c>
      <c r="C12" s="44" t="s">
        <v>382</v>
      </c>
      <c r="D12" s="45" t="s">
        <v>383</v>
      </c>
      <c r="E12" s="45" t="str">
        <f>RIGHT(Таблица68[[#This Row],[Полное  наименование]],7)</f>
        <v>PMLX 32</v>
      </c>
      <c r="F12" s="45" t="s">
        <v>22</v>
      </c>
      <c r="G12" s="45">
        <v>32</v>
      </c>
      <c r="H12" s="51" t="s">
        <v>384</v>
      </c>
      <c r="I12" s="45" t="s">
        <v>385</v>
      </c>
      <c r="J12" s="45" t="s">
        <v>365</v>
      </c>
      <c r="K12" s="46" t="s">
        <v>366</v>
      </c>
      <c r="L12" s="44" t="s">
        <v>875</v>
      </c>
      <c r="M12" s="75">
        <v>1550</v>
      </c>
      <c r="N12" s="75">
        <f t="shared" si="0"/>
        <v>1860</v>
      </c>
      <c r="O12" s="48" t="s">
        <v>920</v>
      </c>
      <c r="P12" s="44"/>
      <c r="Q12" s="54" t="s">
        <v>6</v>
      </c>
      <c r="R12" s="69">
        <f>IF(Таблица68[[#This Row],[Столбец2]]="A",1,IF(Таблица68[[#This Row],[Столбец2]]="B",2,IF(Таблица68[[#This Row],[Столбец2]]="C",3)))</f>
        <v>3</v>
      </c>
      <c r="S12" s="103" t="s">
        <v>1640</v>
      </c>
    </row>
    <row r="13" spans="1:20" ht="28.5">
      <c r="A13" s="43" t="s">
        <v>267</v>
      </c>
      <c r="B13" s="44" t="s">
        <v>381</v>
      </c>
      <c r="C13" s="44" t="s">
        <v>386</v>
      </c>
      <c r="D13" s="45" t="s">
        <v>383</v>
      </c>
      <c r="E13" s="45" t="str">
        <f>RIGHT(Таблица68[[#This Row],[Полное  наименование]],7)</f>
        <v>PMLX 40</v>
      </c>
      <c r="F13" s="45" t="s">
        <v>22</v>
      </c>
      <c r="G13" s="45">
        <v>40</v>
      </c>
      <c r="H13" s="51" t="s">
        <v>384</v>
      </c>
      <c r="I13" s="45" t="s">
        <v>385</v>
      </c>
      <c r="J13" s="45" t="s">
        <v>365</v>
      </c>
      <c r="K13" s="46" t="s">
        <v>366</v>
      </c>
      <c r="L13" s="44" t="s">
        <v>876</v>
      </c>
      <c r="M13" s="75">
        <v>1600</v>
      </c>
      <c r="N13" s="75">
        <f t="shared" si="0"/>
        <v>1920</v>
      </c>
      <c r="O13" s="48" t="s">
        <v>920</v>
      </c>
      <c r="P13" s="44"/>
      <c r="Q13" s="54" t="s">
        <v>6</v>
      </c>
      <c r="R13" s="69">
        <f>IF(Таблица68[[#This Row],[Столбец2]]="A",1,IF(Таблица68[[#This Row],[Столбец2]]="B",2,IF(Таблица68[[#This Row],[Столбец2]]="C",3)))</f>
        <v>3</v>
      </c>
      <c r="S13" s="103" t="s">
        <v>1640</v>
      </c>
    </row>
    <row r="14" spans="1:20" ht="28.5">
      <c r="A14" s="43" t="s">
        <v>268</v>
      </c>
      <c r="B14" s="44" t="s">
        <v>387</v>
      </c>
      <c r="C14" s="44" t="s">
        <v>388</v>
      </c>
      <c r="D14" s="45" t="s">
        <v>383</v>
      </c>
      <c r="E14" s="45" t="str">
        <f>RIGHT(Таблица68[[#This Row],[Полное  наименование]],7)</f>
        <v>PMLX 50</v>
      </c>
      <c r="F14" s="45" t="s">
        <v>22</v>
      </c>
      <c r="G14" s="45">
        <v>50</v>
      </c>
      <c r="H14" s="51" t="s">
        <v>384</v>
      </c>
      <c r="I14" s="45" t="s">
        <v>385</v>
      </c>
      <c r="J14" s="45" t="s">
        <v>365</v>
      </c>
      <c r="K14" s="46" t="s">
        <v>366</v>
      </c>
      <c r="L14" s="44" t="s">
        <v>877</v>
      </c>
      <c r="M14" s="75">
        <v>1700</v>
      </c>
      <c r="N14" s="75">
        <f t="shared" si="0"/>
        <v>2040</v>
      </c>
      <c r="O14" s="48" t="s">
        <v>920</v>
      </c>
      <c r="P14" s="44"/>
      <c r="Q14" s="54" t="s">
        <v>6</v>
      </c>
      <c r="R14" s="69">
        <f>IF(Таблица68[[#This Row],[Столбец2]]="A",1,IF(Таблица68[[#This Row],[Столбец2]]="B",2,IF(Таблица68[[#This Row],[Столбец2]]="C",3)))</f>
        <v>3</v>
      </c>
      <c r="S14" s="103" t="s">
        <v>1640</v>
      </c>
    </row>
    <row r="15" spans="1:20" ht="28.5">
      <c r="A15" s="43" t="s">
        <v>269</v>
      </c>
      <c r="B15" s="44" t="s">
        <v>381</v>
      </c>
      <c r="C15" s="44" t="s">
        <v>389</v>
      </c>
      <c r="D15" s="45" t="s">
        <v>383</v>
      </c>
      <c r="E15" s="45" t="str">
        <f>RIGHT(Таблица68[[#This Row],[Полное  наименование]],7)</f>
        <v>PMLX 65</v>
      </c>
      <c r="F15" s="45" t="s">
        <v>22</v>
      </c>
      <c r="G15" s="45">
        <v>65</v>
      </c>
      <c r="H15" s="51" t="s">
        <v>384</v>
      </c>
      <c r="I15" s="45" t="s">
        <v>385</v>
      </c>
      <c r="J15" s="45" t="s">
        <v>365</v>
      </c>
      <c r="K15" s="46" t="s">
        <v>366</v>
      </c>
      <c r="L15" s="44" t="s">
        <v>878</v>
      </c>
      <c r="M15" s="75">
        <v>1990</v>
      </c>
      <c r="N15" s="75">
        <f t="shared" si="0"/>
        <v>2388</v>
      </c>
      <c r="O15" s="48" t="s">
        <v>920</v>
      </c>
      <c r="P15" s="53"/>
      <c r="Q15" s="54" t="s">
        <v>6</v>
      </c>
      <c r="R15" s="69">
        <f>IF(Таблица68[[#This Row],[Столбец2]]="A",1,IF(Таблица68[[#This Row],[Столбец2]]="B",2,IF(Таблица68[[#This Row],[Столбец2]]="C",3)))</f>
        <v>3</v>
      </c>
      <c r="S15" s="103" t="s">
        <v>1640</v>
      </c>
    </row>
    <row r="16" spans="1:20" ht="28.5">
      <c r="A16" s="43" t="s">
        <v>270</v>
      </c>
      <c r="B16" s="44" t="s">
        <v>381</v>
      </c>
      <c r="C16" s="44" t="s">
        <v>390</v>
      </c>
      <c r="D16" s="45" t="s">
        <v>383</v>
      </c>
      <c r="E16" s="45" t="str">
        <f>RIGHT(Таблица68[[#This Row],[Полное  наименование]],7)</f>
        <v>PMLX 80</v>
      </c>
      <c r="F16" s="45" t="s">
        <v>22</v>
      </c>
      <c r="G16" s="45">
        <v>80</v>
      </c>
      <c r="H16" s="51" t="s">
        <v>384</v>
      </c>
      <c r="I16" s="45" t="s">
        <v>385</v>
      </c>
      <c r="J16" s="45" t="s">
        <v>365</v>
      </c>
      <c r="K16" s="46" t="s">
        <v>366</v>
      </c>
      <c r="L16" s="44" t="s">
        <v>879</v>
      </c>
      <c r="M16" s="75">
        <v>2900</v>
      </c>
      <c r="N16" s="75">
        <f t="shared" si="0"/>
        <v>3480</v>
      </c>
      <c r="O16" s="48" t="s">
        <v>920</v>
      </c>
      <c r="P16" s="44"/>
      <c r="Q16" s="54" t="s">
        <v>6</v>
      </c>
      <c r="R16" s="69">
        <f>IF(Таблица68[[#This Row],[Столбец2]]="A",1,IF(Таблица68[[#This Row],[Столбец2]]="B",2,IF(Таблица68[[#This Row],[Столбец2]]="C",3)))</f>
        <v>3</v>
      </c>
      <c r="S16" s="103" t="s">
        <v>1640</v>
      </c>
    </row>
    <row r="17" spans="1:19" ht="28.5">
      <c r="A17" s="43" t="s">
        <v>271</v>
      </c>
      <c r="B17" s="44" t="s">
        <v>381</v>
      </c>
      <c r="C17" s="44" t="s">
        <v>391</v>
      </c>
      <c r="D17" s="45" t="s">
        <v>383</v>
      </c>
      <c r="E17" s="45" t="str">
        <f>RIGHT(Таблица68[[#This Row],[Полное  наименование]],8)</f>
        <v>PMLX 100</v>
      </c>
      <c r="F17" s="45" t="s">
        <v>22</v>
      </c>
      <c r="G17" s="45">
        <v>100</v>
      </c>
      <c r="H17" s="51" t="s">
        <v>384</v>
      </c>
      <c r="I17" s="45" t="s">
        <v>385</v>
      </c>
      <c r="J17" s="45" t="s">
        <v>365</v>
      </c>
      <c r="K17" s="46" t="s">
        <v>366</v>
      </c>
      <c r="L17" s="44" t="s">
        <v>880</v>
      </c>
      <c r="M17" s="75">
        <v>4150</v>
      </c>
      <c r="N17" s="75">
        <f t="shared" si="0"/>
        <v>4980</v>
      </c>
      <c r="O17" s="48" t="s">
        <v>920</v>
      </c>
      <c r="P17" s="44"/>
      <c r="Q17" s="54" t="s">
        <v>6</v>
      </c>
      <c r="R17" s="69">
        <f>IF(Таблица68[[#This Row],[Столбец2]]="A",1,IF(Таблица68[[#This Row],[Столбец2]]="B",2,IF(Таблица68[[#This Row],[Столбец2]]="C",3)))</f>
        <v>3</v>
      </c>
      <c r="S17" s="103" t="s">
        <v>1640</v>
      </c>
    </row>
    <row r="18" spans="1:19" ht="28.5">
      <c r="A18" s="43" t="s">
        <v>1604</v>
      </c>
      <c r="B18" s="44" t="s">
        <v>381</v>
      </c>
      <c r="C18" s="44" t="s">
        <v>1681</v>
      </c>
      <c r="D18" s="45" t="s">
        <v>383</v>
      </c>
      <c r="E18" s="45" t="str">
        <f>RIGHT(Таблица68[[#This Row],[Полное  наименование]],8)</f>
        <v>PMLX 125</v>
      </c>
      <c r="F18" s="45" t="s">
        <v>22</v>
      </c>
      <c r="G18" s="45">
        <v>125</v>
      </c>
      <c r="H18" s="51">
        <v>52</v>
      </c>
      <c r="I18" s="45" t="s">
        <v>406</v>
      </c>
      <c r="J18" s="45" t="s">
        <v>225</v>
      </c>
      <c r="K18" s="46" t="s">
        <v>392</v>
      </c>
      <c r="L18" s="44"/>
      <c r="M18" s="75">
        <v>6700</v>
      </c>
      <c r="N18" s="75">
        <f>M18*1.2</f>
        <v>8040</v>
      </c>
      <c r="O18" s="48" t="s">
        <v>920</v>
      </c>
      <c r="P18" s="44"/>
      <c r="Q18" s="54" t="s">
        <v>6</v>
      </c>
      <c r="R18" s="69">
        <f>IF(Таблица68[[#This Row],[Столбец2]]="A",1,IF(Таблица68[[#This Row],[Столбец2]]="B",2,IF(Таблица68[[#This Row],[Столбец2]]="C",3)))</f>
        <v>2</v>
      </c>
      <c r="S18" s="106" t="s">
        <v>1603</v>
      </c>
    </row>
    <row r="19" spans="1:19" ht="28.5">
      <c r="A19" s="43" t="s">
        <v>861</v>
      </c>
      <c r="B19" s="44" t="s">
        <v>381</v>
      </c>
      <c r="C19" s="44" t="s">
        <v>868</v>
      </c>
      <c r="D19" s="45" t="s">
        <v>867</v>
      </c>
      <c r="E19" s="45" t="s">
        <v>1559</v>
      </c>
      <c r="F19" s="45" t="s">
        <v>22</v>
      </c>
      <c r="G19" s="45">
        <v>32</v>
      </c>
      <c r="H19" s="45">
        <v>52</v>
      </c>
      <c r="I19" s="45" t="s">
        <v>406</v>
      </c>
      <c r="J19" s="45" t="s">
        <v>225</v>
      </c>
      <c r="K19" s="46" t="s">
        <v>392</v>
      </c>
      <c r="L19" s="44" t="s">
        <v>881</v>
      </c>
      <c r="M19" s="75">
        <v>2000</v>
      </c>
      <c r="N19" s="75">
        <f t="shared" ref="N19:N20" si="1">M19*1.2</f>
        <v>2400</v>
      </c>
      <c r="O19" s="48" t="s">
        <v>920</v>
      </c>
      <c r="P19" s="44"/>
      <c r="Q19" s="54" t="s">
        <v>6</v>
      </c>
      <c r="R19" s="69">
        <f>IF(Таблица68[[#This Row],[Столбец2]]="A",1,IF(Таблица68[[#This Row],[Столбец2]]="B",2,IF(Таблица68[[#This Row],[Столбец2]]="C",3)))</f>
        <v>3</v>
      </c>
      <c r="S19" s="103" t="s">
        <v>1640</v>
      </c>
    </row>
    <row r="20" spans="1:19" ht="28.5">
      <c r="A20" s="43" t="s">
        <v>862</v>
      </c>
      <c r="B20" s="44" t="s">
        <v>381</v>
      </c>
      <c r="C20" s="44" t="s">
        <v>869</v>
      </c>
      <c r="D20" s="45" t="s">
        <v>867</v>
      </c>
      <c r="E20" s="45" t="s">
        <v>1565</v>
      </c>
      <c r="F20" s="45" t="s">
        <v>22</v>
      </c>
      <c r="G20" s="45">
        <v>40</v>
      </c>
      <c r="H20" s="45">
        <v>52</v>
      </c>
      <c r="I20" s="45" t="s">
        <v>406</v>
      </c>
      <c r="J20" s="45" t="s">
        <v>225</v>
      </c>
      <c r="K20" s="46" t="s">
        <v>392</v>
      </c>
      <c r="L20" s="44" t="s">
        <v>882</v>
      </c>
      <c r="M20" s="75">
        <v>2050</v>
      </c>
      <c r="N20" s="75">
        <f t="shared" si="1"/>
        <v>2460</v>
      </c>
      <c r="O20" s="48" t="s">
        <v>920</v>
      </c>
      <c r="P20" s="44"/>
      <c r="Q20" s="54" t="s">
        <v>6</v>
      </c>
      <c r="R20" s="69">
        <f>IF(Таблица68[[#This Row],[Столбец2]]="A",1,IF(Таблица68[[#This Row],[Столбец2]]="B",2,IF(Таблица68[[#This Row],[Столбец2]]="C",3)))</f>
        <v>3</v>
      </c>
      <c r="S20" s="103" t="s">
        <v>1640</v>
      </c>
    </row>
    <row r="21" spans="1:19" ht="28.5">
      <c r="A21" s="43" t="s">
        <v>863</v>
      </c>
      <c r="B21" s="44" t="s">
        <v>387</v>
      </c>
      <c r="C21" s="44" t="s">
        <v>870</v>
      </c>
      <c r="D21" s="45" t="s">
        <v>867</v>
      </c>
      <c r="E21" s="45" t="s">
        <v>1566</v>
      </c>
      <c r="F21" s="45" t="s">
        <v>22</v>
      </c>
      <c r="G21" s="45">
        <v>50</v>
      </c>
      <c r="H21" s="45">
        <v>52</v>
      </c>
      <c r="I21" s="45" t="s">
        <v>406</v>
      </c>
      <c r="J21" s="45" t="s">
        <v>225</v>
      </c>
      <c r="K21" s="46" t="s">
        <v>392</v>
      </c>
      <c r="L21" s="44" t="s">
        <v>883</v>
      </c>
      <c r="M21" s="75">
        <v>2200</v>
      </c>
      <c r="N21" s="75">
        <f t="shared" ref="N21:N24" si="2">M21*1.2</f>
        <v>2640</v>
      </c>
      <c r="O21" s="48" t="s">
        <v>920</v>
      </c>
      <c r="P21" s="44"/>
      <c r="Q21" s="54" t="s">
        <v>6</v>
      </c>
      <c r="R21" s="69">
        <f>IF(Таблица68[[#This Row],[Столбец2]]="A",1,IF(Таблица68[[#This Row],[Столбец2]]="B",2,IF(Таблица68[[#This Row],[Столбец2]]="C",3)))</f>
        <v>3</v>
      </c>
      <c r="S21" s="103" t="s">
        <v>1640</v>
      </c>
    </row>
    <row r="22" spans="1:19" ht="28.5">
      <c r="A22" s="43" t="s">
        <v>864</v>
      </c>
      <c r="B22" s="44" t="s">
        <v>381</v>
      </c>
      <c r="C22" s="44" t="s">
        <v>871</v>
      </c>
      <c r="D22" s="45" t="s">
        <v>867</v>
      </c>
      <c r="E22" s="45" t="s">
        <v>1560</v>
      </c>
      <c r="F22" s="45" t="s">
        <v>22</v>
      </c>
      <c r="G22" s="45">
        <v>65</v>
      </c>
      <c r="H22" s="45">
        <v>52</v>
      </c>
      <c r="I22" s="45" t="s">
        <v>406</v>
      </c>
      <c r="J22" s="45" t="s">
        <v>225</v>
      </c>
      <c r="K22" s="46" t="s">
        <v>392</v>
      </c>
      <c r="L22" s="44" t="s">
        <v>884</v>
      </c>
      <c r="M22" s="75">
        <v>2750</v>
      </c>
      <c r="N22" s="75">
        <f t="shared" si="2"/>
        <v>3300</v>
      </c>
      <c r="O22" s="48" t="s">
        <v>920</v>
      </c>
      <c r="P22" s="44"/>
      <c r="Q22" s="54" t="s">
        <v>6</v>
      </c>
      <c r="R22" s="69">
        <f>IF(Таблица68[[#This Row],[Столбец2]]="A",1,IF(Таблица68[[#This Row],[Столбец2]]="B",2,IF(Таблица68[[#This Row],[Столбец2]]="C",3)))</f>
        <v>3</v>
      </c>
      <c r="S22" s="103" t="s">
        <v>1640</v>
      </c>
    </row>
    <row r="23" spans="1:19" ht="28.5">
      <c r="A23" s="43" t="s">
        <v>865</v>
      </c>
      <c r="B23" s="44" t="s">
        <v>381</v>
      </c>
      <c r="C23" s="44" t="s">
        <v>872</v>
      </c>
      <c r="D23" s="45" t="s">
        <v>867</v>
      </c>
      <c r="E23" s="45" t="s">
        <v>1561</v>
      </c>
      <c r="F23" s="45" t="s">
        <v>22</v>
      </c>
      <c r="G23" s="45">
        <v>80</v>
      </c>
      <c r="H23" s="45">
        <v>52</v>
      </c>
      <c r="I23" s="45" t="s">
        <v>406</v>
      </c>
      <c r="J23" s="45" t="s">
        <v>225</v>
      </c>
      <c r="K23" s="46" t="s">
        <v>392</v>
      </c>
      <c r="L23" s="44" t="s">
        <v>885</v>
      </c>
      <c r="M23" s="75">
        <v>3500</v>
      </c>
      <c r="N23" s="75">
        <f t="shared" si="2"/>
        <v>4200</v>
      </c>
      <c r="O23" s="48" t="s">
        <v>920</v>
      </c>
      <c r="P23" s="44"/>
      <c r="Q23" s="54" t="s">
        <v>6</v>
      </c>
      <c r="R23" s="69">
        <f>IF(Таблица68[[#This Row],[Столбец2]]="A",1,IF(Таблица68[[#This Row],[Столбец2]]="B",2,IF(Таблица68[[#This Row],[Столбец2]]="C",3)))</f>
        <v>3</v>
      </c>
      <c r="S23" s="103" t="s">
        <v>1640</v>
      </c>
    </row>
    <row r="24" spans="1:19" ht="28.5">
      <c r="A24" s="43" t="s">
        <v>866</v>
      </c>
      <c r="B24" s="44" t="s">
        <v>381</v>
      </c>
      <c r="C24" s="44" t="s">
        <v>873</v>
      </c>
      <c r="D24" s="45" t="s">
        <v>867</v>
      </c>
      <c r="E24" s="45" t="s">
        <v>1562</v>
      </c>
      <c r="F24" s="45" t="s">
        <v>22</v>
      </c>
      <c r="G24" s="45">
        <v>100</v>
      </c>
      <c r="H24" s="45">
        <v>52</v>
      </c>
      <c r="I24" s="45" t="s">
        <v>406</v>
      </c>
      <c r="J24" s="45" t="s">
        <v>225</v>
      </c>
      <c r="K24" s="46" t="s">
        <v>392</v>
      </c>
      <c r="L24" s="44" t="s">
        <v>874</v>
      </c>
      <c r="M24" s="75">
        <v>4900</v>
      </c>
      <c r="N24" s="75">
        <f t="shared" si="2"/>
        <v>5880</v>
      </c>
      <c r="O24" s="48" t="s">
        <v>920</v>
      </c>
      <c r="P24" s="44"/>
      <c r="Q24" s="54" t="s">
        <v>6</v>
      </c>
      <c r="R24" s="69">
        <f>IF(Таблица68[[#This Row],[Столбец2]]="A",1,IF(Таблица68[[#This Row],[Столбец2]]="B",2,IF(Таблица68[[#This Row],[Столбец2]]="C",3)))</f>
        <v>3</v>
      </c>
      <c r="S24" s="103" t="s">
        <v>1640</v>
      </c>
    </row>
    <row r="25" spans="1:19" ht="28.5">
      <c r="A25" s="43" t="s">
        <v>985</v>
      </c>
      <c r="B25" s="44" t="s">
        <v>381</v>
      </c>
      <c r="C25" s="44" t="s">
        <v>989</v>
      </c>
      <c r="D25" s="45" t="s">
        <v>867</v>
      </c>
      <c r="E25" s="45" t="s">
        <v>1563</v>
      </c>
      <c r="F25" s="45" t="s">
        <v>22</v>
      </c>
      <c r="G25" s="45">
        <v>125</v>
      </c>
      <c r="H25" s="45">
        <v>52</v>
      </c>
      <c r="I25" s="45" t="s">
        <v>406</v>
      </c>
      <c r="J25" s="45" t="s">
        <v>225</v>
      </c>
      <c r="K25" s="46" t="s">
        <v>392</v>
      </c>
      <c r="L25" s="44" t="s">
        <v>987</v>
      </c>
      <c r="M25" s="75">
        <v>6700</v>
      </c>
      <c r="N25" s="75">
        <f>M25*1.2</f>
        <v>8040</v>
      </c>
      <c r="O25" s="48" t="s">
        <v>920</v>
      </c>
      <c r="P25" s="44"/>
      <c r="Q25" s="54" t="s">
        <v>6</v>
      </c>
      <c r="R25" s="69">
        <f>IF(Таблица68[[#This Row],[Столбец2]]="A",1,IF(Таблица68[[#This Row],[Столбец2]]="B",2,IF(Таблица68[[#This Row],[Столбец2]]="C",3)))</f>
        <v>3</v>
      </c>
      <c r="S25" s="103" t="s">
        <v>1640</v>
      </c>
    </row>
    <row r="26" spans="1:19" ht="28.5">
      <c r="A26" s="43" t="s">
        <v>986</v>
      </c>
      <c r="B26" s="44" t="s">
        <v>381</v>
      </c>
      <c r="C26" s="44" t="s">
        <v>990</v>
      </c>
      <c r="D26" s="45" t="s">
        <v>867</v>
      </c>
      <c r="E26" s="45" t="s">
        <v>1564</v>
      </c>
      <c r="F26" s="45" t="s">
        <v>22</v>
      </c>
      <c r="G26" s="45">
        <v>150</v>
      </c>
      <c r="H26" s="45">
        <v>52</v>
      </c>
      <c r="I26" s="45" t="s">
        <v>406</v>
      </c>
      <c r="J26" s="45" t="s">
        <v>225</v>
      </c>
      <c r="K26" s="46" t="s">
        <v>392</v>
      </c>
      <c r="L26" s="44" t="s">
        <v>988</v>
      </c>
      <c r="M26" s="75">
        <v>9900</v>
      </c>
      <c r="N26" s="75">
        <f>M26*1.2</f>
        <v>11880</v>
      </c>
      <c r="O26" s="48" t="s">
        <v>920</v>
      </c>
      <c r="P26" s="44"/>
      <c r="Q26" s="54" t="s">
        <v>6</v>
      </c>
      <c r="R26" s="69">
        <f>IF(Таблица68[[#This Row],[Столбец2]]="A",1,IF(Таблица68[[#This Row],[Столбец2]]="B",2,IF(Таблица68[[#This Row],[Столбец2]]="C",3)))</f>
        <v>3</v>
      </c>
      <c r="S26" s="103" t="s">
        <v>1640</v>
      </c>
    </row>
    <row r="27" spans="1:19" ht="28.5">
      <c r="A27" s="43" t="s">
        <v>282</v>
      </c>
      <c r="B27" s="44" t="s">
        <v>824</v>
      </c>
      <c r="C27" s="44" t="s">
        <v>825</v>
      </c>
      <c r="D27" s="45" t="s">
        <v>393</v>
      </c>
      <c r="E27" s="45" t="str">
        <f>RIGHT(Таблица68[[#This Row],[Полное  наименование]],7)</f>
        <v>PM 20 D</v>
      </c>
      <c r="F27" s="45" t="s">
        <v>22</v>
      </c>
      <c r="G27" s="45">
        <v>20</v>
      </c>
      <c r="H27" s="51" t="s">
        <v>384</v>
      </c>
      <c r="I27" s="45" t="s">
        <v>385</v>
      </c>
      <c r="J27" s="45" t="s">
        <v>365</v>
      </c>
      <c r="K27" s="46" t="s">
        <v>366</v>
      </c>
      <c r="L27" s="44" t="s">
        <v>394</v>
      </c>
      <c r="M27" s="75">
        <v>400</v>
      </c>
      <c r="N27" s="75">
        <f t="shared" si="0"/>
        <v>480</v>
      </c>
      <c r="O27" s="48" t="s">
        <v>40</v>
      </c>
      <c r="P27" s="44"/>
      <c r="Q27" s="50" t="s">
        <v>4</v>
      </c>
      <c r="R27" s="69">
        <f>IF(Таблица68[[#This Row],[Столбец2]]="A",1,IF(Таблица68[[#This Row],[Столбец2]]="B",2,IF(Таблица68[[#This Row],[Столбец2]]="C",3)))</f>
        <v>2</v>
      </c>
      <c r="S27" s="103" t="s">
        <v>1603</v>
      </c>
    </row>
    <row r="28" spans="1:19" ht="28.5">
      <c r="A28" s="43" t="s">
        <v>284</v>
      </c>
      <c r="B28" s="44" t="s">
        <v>824</v>
      </c>
      <c r="C28" s="44" t="s">
        <v>826</v>
      </c>
      <c r="D28" s="45" t="s">
        <v>393</v>
      </c>
      <c r="E28" s="45" t="str">
        <f>RIGHT(Таблица68[[#This Row],[Полное  наименование]],7)</f>
        <v>PM 25 D</v>
      </c>
      <c r="F28" s="45" t="s">
        <v>22</v>
      </c>
      <c r="G28" s="45">
        <v>25</v>
      </c>
      <c r="H28" s="51" t="s">
        <v>384</v>
      </c>
      <c r="I28" s="45" t="s">
        <v>385</v>
      </c>
      <c r="J28" s="45" t="s">
        <v>365</v>
      </c>
      <c r="K28" s="46" t="s">
        <v>366</v>
      </c>
      <c r="L28" s="44" t="s">
        <v>395</v>
      </c>
      <c r="M28" s="75">
        <v>550</v>
      </c>
      <c r="N28" s="75">
        <f t="shared" si="0"/>
        <v>660</v>
      </c>
      <c r="O28" s="48" t="s">
        <v>40</v>
      </c>
      <c r="P28" s="44"/>
      <c r="Q28" s="50" t="s">
        <v>4</v>
      </c>
      <c r="R28" s="69">
        <f>IF(Таблица68[[#This Row],[Столбец2]]="A",1,IF(Таблица68[[#This Row],[Столбец2]]="B",2,IF(Таблица68[[#This Row],[Столбец2]]="C",3)))</f>
        <v>2</v>
      </c>
      <c r="S28" s="103" t="s">
        <v>1603</v>
      </c>
    </row>
    <row r="29" spans="1:19" ht="28.5">
      <c r="A29" s="43" t="s">
        <v>285</v>
      </c>
      <c r="B29" s="44" t="s">
        <v>824</v>
      </c>
      <c r="C29" s="44" t="s">
        <v>827</v>
      </c>
      <c r="D29" s="45" t="s">
        <v>393</v>
      </c>
      <c r="E29" s="45" t="str">
        <f>RIGHT(Таблица68[[#This Row],[Полное  наименование]],7)</f>
        <v>PM 32 D</v>
      </c>
      <c r="F29" s="45" t="s">
        <v>22</v>
      </c>
      <c r="G29" s="45">
        <v>32</v>
      </c>
      <c r="H29" s="51" t="s">
        <v>384</v>
      </c>
      <c r="I29" s="45" t="s">
        <v>385</v>
      </c>
      <c r="J29" s="45" t="s">
        <v>365</v>
      </c>
      <c r="K29" s="46" t="s">
        <v>366</v>
      </c>
      <c r="L29" s="44" t="s">
        <v>396</v>
      </c>
      <c r="M29" s="75">
        <v>680</v>
      </c>
      <c r="N29" s="75">
        <f t="shared" si="0"/>
        <v>816</v>
      </c>
      <c r="O29" s="48" t="s">
        <v>40</v>
      </c>
      <c r="P29" s="44"/>
      <c r="Q29" s="50" t="s">
        <v>4</v>
      </c>
      <c r="R29" s="69">
        <f>IF(Таблица68[[#This Row],[Столбец2]]="A",1,IF(Таблица68[[#This Row],[Столбец2]]="B",2,IF(Таблица68[[#This Row],[Столбец2]]="C",3)))</f>
        <v>2</v>
      </c>
      <c r="S29" s="103" t="s">
        <v>1603</v>
      </c>
    </row>
    <row r="30" spans="1:19" ht="28.5">
      <c r="A30" s="43" t="s">
        <v>286</v>
      </c>
      <c r="B30" s="44" t="s">
        <v>824</v>
      </c>
      <c r="C30" s="44" t="s">
        <v>886</v>
      </c>
      <c r="D30" s="45" t="s">
        <v>393</v>
      </c>
      <c r="E30" s="45" t="str">
        <f>RIGHT(Таблица68[[#This Row],[Полное  наименование]],7)</f>
        <v>PM 40 D</v>
      </c>
      <c r="F30" s="45" t="s">
        <v>22</v>
      </c>
      <c r="G30" s="45">
        <v>40</v>
      </c>
      <c r="H30" s="51" t="s">
        <v>384</v>
      </c>
      <c r="I30" s="45" t="s">
        <v>385</v>
      </c>
      <c r="J30" s="45" t="s">
        <v>365</v>
      </c>
      <c r="K30" s="46" t="s">
        <v>366</v>
      </c>
      <c r="L30" s="44" t="s">
        <v>397</v>
      </c>
      <c r="M30" s="75">
        <v>780</v>
      </c>
      <c r="N30" s="75">
        <f t="shared" si="0"/>
        <v>936</v>
      </c>
      <c r="O30" s="48" t="s">
        <v>40</v>
      </c>
      <c r="P30" s="44"/>
      <c r="Q30" s="50" t="s">
        <v>4</v>
      </c>
      <c r="R30" s="69">
        <f>IF(Таблица68[[#This Row],[Столбец2]]="A",1,IF(Таблица68[[#This Row],[Столбец2]]="B",2,IF(Таблица68[[#This Row],[Столбец2]]="C",3)))</f>
        <v>2</v>
      </c>
      <c r="S30" s="103" t="s">
        <v>1603</v>
      </c>
    </row>
    <row r="31" spans="1:19" ht="28.5">
      <c r="A31" s="43" t="s">
        <v>287</v>
      </c>
      <c r="B31" s="44" t="s">
        <v>824</v>
      </c>
      <c r="C31" s="44" t="s">
        <v>828</v>
      </c>
      <c r="D31" s="45" t="s">
        <v>393</v>
      </c>
      <c r="E31" s="45" t="str">
        <f>RIGHT(Таблица68[[#This Row],[Полное  наименование]],7)</f>
        <v>PM 50 D</v>
      </c>
      <c r="F31" s="45" t="s">
        <v>22</v>
      </c>
      <c r="G31" s="45">
        <v>50</v>
      </c>
      <c r="H31" s="51" t="s">
        <v>384</v>
      </c>
      <c r="I31" s="45" t="s">
        <v>385</v>
      </c>
      <c r="J31" s="45" t="s">
        <v>365</v>
      </c>
      <c r="K31" s="46" t="s">
        <v>366</v>
      </c>
      <c r="L31" s="44" t="s">
        <v>398</v>
      </c>
      <c r="M31" s="75">
        <v>910</v>
      </c>
      <c r="N31" s="75">
        <f t="shared" si="0"/>
        <v>1092</v>
      </c>
      <c r="O31" s="48" t="s">
        <v>40</v>
      </c>
      <c r="P31" s="44"/>
      <c r="Q31" s="50" t="s">
        <v>4</v>
      </c>
      <c r="R31" s="69">
        <f>IF(Таблица68[[#This Row],[Столбец2]]="A",1,IF(Таблица68[[#This Row],[Столбец2]]="B",2,IF(Таблица68[[#This Row],[Столбец2]]="C",3)))</f>
        <v>2</v>
      </c>
      <c r="S31" s="103" t="s">
        <v>1603</v>
      </c>
    </row>
    <row r="32" spans="1:19" ht="28.5">
      <c r="A32" s="43" t="s">
        <v>288</v>
      </c>
      <c r="B32" s="44" t="s">
        <v>824</v>
      </c>
      <c r="C32" s="44" t="s">
        <v>829</v>
      </c>
      <c r="D32" s="45" t="s">
        <v>393</v>
      </c>
      <c r="E32" s="45" t="str">
        <f>RIGHT(Таблица68[[#This Row],[Полное  наименование]],7)</f>
        <v>PM 65 D</v>
      </c>
      <c r="F32" s="45" t="s">
        <v>22</v>
      </c>
      <c r="G32" s="45">
        <v>65</v>
      </c>
      <c r="H32" s="51" t="s">
        <v>384</v>
      </c>
      <c r="I32" s="45" t="s">
        <v>385</v>
      </c>
      <c r="J32" s="45" t="s">
        <v>365</v>
      </c>
      <c r="K32" s="46" t="s">
        <v>366</v>
      </c>
      <c r="L32" s="44" t="s">
        <v>399</v>
      </c>
      <c r="M32" s="75">
        <v>1150</v>
      </c>
      <c r="N32" s="75">
        <f t="shared" si="0"/>
        <v>1380</v>
      </c>
      <c r="O32" s="48" t="s">
        <v>40</v>
      </c>
      <c r="P32" s="44"/>
      <c r="Q32" s="50" t="s">
        <v>4</v>
      </c>
      <c r="R32" s="69">
        <f>IF(Таблица68[[#This Row],[Столбец2]]="A",1,IF(Таблица68[[#This Row],[Столбец2]]="B",2,IF(Таблица68[[#This Row],[Столбец2]]="C",3)))</f>
        <v>2</v>
      </c>
      <c r="S32" s="103" t="s">
        <v>1603</v>
      </c>
    </row>
    <row r="33" spans="1:19" ht="28.5">
      <c r="A33" s="43" t="s">
        <v>289</v>
      </c>
      <c r="B33" s="44" t="s">
        <v>824</v>
      </c>
      <c r="C33" s="44" t="s">
        <v>830</v>
      </c>
      <c r="D33" s="45" t="s">
        <v>393</v>
      </c>
      <c r="E33" s="45" t="str">
        <f>RIGHT(Таблица68[[#This Row],[Полное  наименование]],7)</f>
        <v>PM 80 D</v>
      </c>
      <c r="F33" s="45" t="s">
        <v>22</v>
      </c>
      <c r="G33" s="45">
        <v>80</v>
      </c>
      <c r="H33" s="51" t="s">
        <v>384</v>
      </c>
      <c r="I33" s="45" t="s">
        <v>385</v>
      </c>
      <c r="J33" s="45" t="s">
        <v>365</v>
      </c>
      <c r="K33" s="46" t="s">
        <v>366</v>
      </c>
      <c r="L33" s="44" t="s">
        <v>400</v>
      </c>
      <c r="M33" s="75">
        <v>1620</v>
      </c>
      <c r="N33" s="75">
        <f t="shared" si="0"/>
        <v>1944</v>
      </c>
      <c r="O33" s="48" t="s">
        <v>40</v>
      </c>
      <c r="P33" s="44"/>
      <c r="Q33" s="50" t="s">
        <v>4</v>
      </c>
      <c r="R33" s="69">
        <f>IF(Таблица68[[#This Row],[Столбец2]]="A",1,IF(Таблица68[[#This Row],[Столбец2]]="B",2,IF(Таблица68[[#This Row],[Столбец2]]="C",3)))</f>
        <v>2</v>
      </c>
      <c r="S33" s="103" t="s">
        <v>1603</v>
      </c>
    </row>
    <row r="34" spans="1:19" ht="28.5">
      <c r="A34" s="43" t="s">
        <v>290</v>
      </c>
      <c r="B34" s="44" t="s">
        <v>824</v>
      </c>
      <c r="C34" s="44" t="s">
        <v>831</v>
      </c>
      <c r="D34" s="45" t="s">
        <v>393</v>
      </c>
      <c r="E34" s="45" t="str">
        <f>RIGHT(Таблица68[[#This Row],[Полное  наименование]],8)</f>
        <v>PM 100 D</v>
      </c>
      <c r="F34" s="45" t="s">
        <v>22</v>
      </c>
      <c r="G34" s="45">
        <v>100</v>
      </c>
      <c r="H34" s="51" t="s">
        <v>384</v>
      </c>
      <c r="I34" s="45" t="s">
        <v>385</v>
      </c>
      <c r="J34" s="45" t="s">
        <v>365</v>
      </c>
      <c r="K34" s="46" t="s">
        <v>366</v>
      </c>
      <c r="L34" s="44" t="s">
        <v>401</v>
      </c>
      <c r="M34" s="75">
        <v>2350</v>
      </c>
      <c r="N34" s="75">
        <f t="shared" si="0"/>
        <v>2820</v>
      </c>
      <c r="O34" s="48" t="s">
        <v>40</v>
      </c>
      <c r="P34" s="44"/>
      <c r="Q34" s="50" t="s">
        <v>4</v>
      </c>
      <c r="R34" s="69">
        <f>IF(Таблица68[[#This Row],[Столбец2]]="A",1,IF(Таблица68[[#This Row],[Столбец2]]="B",2,IF(Таблица68[[#This Row],[Столбец2]]="C",3)))</f>
        <v>2</v>
      </c>
      <c r="S34" s="103" t="s">
        <v>1603</v>
      </c>
    </row>
    <row r="35" spans="1:19" ht="30.75" customHeight="1">
      <c r="A35" s="43" t="s">
        <v>887</v>
      </c>
      <c r="B35" s="44" t="s">
        <v>824</v>
      </c>
      <c r="C35" s="44" t="s">
        <v>896</v>
      </c>
      <c r="D35" s="45" t="s">
        <v>903</v>
      </c>
      <c r="E35" s="45" t="s">
        <v>904</v>
      </c>
      <c r="F35" s="45" t="s">
        <v>22</v>
      </c>
      <c r="G35" s="45">
        <v>20</v>
      </c>
      <c r="H35" s="45">
        <v>52</v>
      </c>
      <c r="I35" s="45" t="s">
        <v>406</v>
      </c>
      <c r="J35" s="45" t="s">
        <v>225</v>
      </c>
      <c r="K35" s="46" t="s">
        <v>392</v>
      </c>
      <c r="L35" s="44" t="s">
        <v>912</v>
      </c>
      <c r="M35" s="75">
        <v>490</v>
      </c>
      <c r="N35" s="75">
        <f t="shared" ref="N35:N38" si="3">M35*1.2</f>
        <v>588</v>
      </c>
      <c r="O35" s="48" t="s">
        <v>40</v>
      </c>
      <c r="P35" s="44"/>
      <c r="Q35" s="52" t="s">
        <v>4</v>
      </c>
      <c r="R35" s="69">
        <f>IF(Таблица68[[#This Row],[Столбец2]]="A",1,IF(Таблица68[[#This Row],[Столбец2]]="B",2,IF(Таблица68[[#This Row],[Столбец2]]="C",3)))</f>
        <v>2</v>
      </c>
      <c r="S35" s="103" t="s">
        <v>1603</v>
      </c>
    </row>
    <row r="36" spans="1:19" ht="30.75" customHeight="1">
      <c r="A36" s="43" t="s">
        <v>888</v>
      </c>
      <c r="B36" s="44" t="s">
        <v>824</v>
      </c>
      <c r="C36" s="44" t="s">
        <v>895</v>
      </c>
      <c r="D36" s="45" t="s">
        <v>903</v>
      </c>
      <c r="E36" s="45" t="s">
        <v>910</v>
      </c>
      <c r="F36" s="45" t="s">
        <v>22</v>
      </c>
      <c r="G36" s="45">
        <v>25</v>
      </c>
      <c r="H36" s="45">
        <v>52</v>
      </c>
      <c r="I36" s="45" t="s">
        <v>406</v>
      </c>
      <c r="J36" s="45" t="s">
        <v>225</v>
      </c>
      <c r="K36" s="46" t="s">
        <v>392</v>
      </c>
      <c r="L36" s="44" t="s">
        <v>913</v>
      </c>
      <c r="M36" s="75">
        <v>620</v>
      </c>
      <c r="N36" s="75">
        <f t="shared" si="3"/>
        <v>744</v>
      </c>
      <c r="O36" s="48" t="s">
        <v>40</v>
      </c>
      <c r="P36" s="44"/>
      <c r="Q36" s="52" t="s">
        <v>4</v>
      </c>
      <c r="R36" s="69">
        <f>IF(Таблица68[[#This Row],[Столбец2]]="A",1,IF(Таблица68[[#This Row],[Столбец2]]="B",2,IF(Таблица68[[#This Row],[Столбец2]]="C",3)))</f>
        <v>2</v>
      </c>
      <c r="S36" s="103" t="s">
        <v>1603</v>
      </c>
    </row>
    <row r="37" spans="1:19" ht="30.75" customHeight="1">
      <c r="A37" s="43" t="s">
        <v>889</v>
      </c>
      <c r="B37" s="44" t="s">
        <v>824</v>
      </c>
      <c r="C37" s="44" t="s">
        <v>897</v>
      </c>
      <c r="D37" s="45" t="s">
        <v>903</v>
      </c>
      <c r="E37" s="45" t="s">
        <v>911</v>
      </c>
      <c r="F37" s="45" t="s">
        <v>22</v>
      </c>
      <c r="G37" s="45">
        <v>32</v>
      </c>
      <c r="H37" s="45">
        <v>52</v>
      </c>
      <c r="I37" s="45" t="s">
        <v>406</v>
      </c>
      <c r="J37" s="45" t="s">
        <v>225</v>
      </c>
      <c r="K37" s="46" t="s">
        <v>392</v>
      </c>
      <c r="L37" s="44" t="s">
        <v>914</v>
      </c>
      <c r="M37" s="75">
        <v>800</v>
      </c>
      <c r="N37" s="75">
        <f t="shared" si="3"/>
        <v>960</v>
      </c>
      <c r="O37" s="48" t="s">
        <v>40</v>
      </c>
      <c r="P37" s="44"/>
      <c r="Q37" s="52" t="s">
        <v>4</v>
      </c>
      <c r="R37" s="69">
        <f>IF(Таблица68[[#This Row],[Столбец2]]="A",1,IF(Таблица68[[#This Row],[Столбец2]]="B",2,IF(Таблица68[[#This Row],[Столбец2]]="C",3)))</f>
        <v>2</v>
      </c>
      <c r="S37" s="103" t="s">
        <v>1603</v>
      </c>
    </row>
    <row r="38" spans="1:19" ht="30.75" customHeight="1">
      <c r="A38" s="43" t="s">
        <v>890</v>
      </c>
      <c r="B38" s="44" t="s">
        <v>824</v>
      </c>
      <c r="C38" s="44" t="s">
        <v>898</v>
      </c>
      <c r="D38" s="45" t="s">
        <v>903</v>
      </c>
      <c r="E38" s="45" t="s">
        <v>905</v>
      </c>
      <c r="F38" s="45" t="s">
        <v>22</v>
      </c>
      <c r="G38" s="45">
        <v>40</v>
      </c>
      <c r="H38" s="45">
        <v>52</v>
      </c>
      <c r="I38" s="45" t="s">
        <v>406</v>
      </c>
      <c r="J38" s="45" t="s">
        <v>225</v>
      </c>
      <c r="K38" s="46" t="s">
        <v>392</v>
      </c>
      <c r="L38" s="44" t="s">
        <v>915</v>
      </c>
      <c r="M38" s="75">
        <v>950</v>
      </c>
      <c r="N38" s="75">
        <f t="shared" si="3"/>
        <v>1140</v>
      </c>
      <c r="O38" s="48" t="s">
        <v>40</v>
      </c>
      <c r="P38" s="44"/>
      <c r="Q38" s="52" t="s">
        <v>4</v>
      </c>
      <c r="R38" s="69">
        <f>IF(Таблица68[[#This Row],[Столбец2]]="A",1,IF(Таблица68[[#This Row],[Столбец2]]="B",2,IF(Таблица68[[#This Row],[Столбец2]]="C",3)))</f>
        <v>2</v>
      </c>
      <c r="S38" s="103" t="s">
        <v>1603</v>
      </c>
    </row>
    <row r="39" spans="1:19" ht="30.75" customHeight="1">
      <c r="A39" s="43" t="s">
        <v>891</v>
      </c>
      <c r="B39" s="44" t="s">
        <v>824</v>
      </c>
      <c r="C39" s="44" t="s">
        <v>899</v>
      </c>
      <c r="D39" s="45" t="s">
        <v>903</v>
      </c>
      <c r="E39" s="45" t="s">
        <v>906</v>
      </c>
      <c r="F39" s="45" t="s">
        <v>22</v>
      </c>
      <c r="G39" s="45">
        <v>50</v>
      </c>
      <c r="H39" s="45">
        <v>52</v>
      </c>
      <c r="I39" s="45" t="s">
        <v>406</v>
      </c>
      <c r="J39" s="45" t="s">
        <v>225</v>
      </c>
      <c r="K39" s="46" t="s">
        <v>392</v>
      </c>
      <c r="L39" s="44" t="s">
        <v>916</v>
      </c>
      <c r="M39" s="75">
        <v>1050</v>
      </c>
      <c r="N39" s="75">
        <f t="shared" ref="N39:N40" si="4">M39*1.2</f>
        <v>1260</v>
      </c>
      <c r="O39" s="48" t="s">
        <v>40</v>
      </c>
      <c r="P39" s="44"/>
      <c r="Q39" s="52" t="s">
        <v>4</v>
      </c>
      <c r="R39" s="69">
        <f>IF(Таблица68[[#This Row],[Столбец2]]="A",1,IF(Таблица68[[#This Row],[Столбец2]]="B",2,IF(Таблица68[[#This Row],[Столбец2]]="C",3)))</f>
        <v>2</v>
      </c>
      <c r="S39" s="103" t="s">
        <v>1603</v>
      </c>
    </row>
    <row r="40" spans="1:19" ht="30.75" customHeight="1">
      <c r="A40" s="43" t="s">
        <v>892</v>
      </c>
      <c r="B40" s="44" t="s">
        <v>824</v>
      </c>
      <c r="C40" s="44" t="s">
        <v>900</v>
      </c>
      <c r="D40" s="45" t="s">
        <v>903</v>
      </c>
      <c r="E40" s="45" t="s">
        <v>907</v>
      </c>
      <c r="F40" s="45" t="s">
        <v>22</v>
      </c>
      <c r="G40" s="45">
        <v>65</v>
      </c>
      <c r="H40" s="45">
        <v>52</v>
      </c>
      <c r="I40" s="45" t="s">
        <v>406</v>
      </c>
      <c r="J40" s="45" t="s">
        <v>225</v>
      </c>
      <c r="K40" s="46" t="s">
        <v>392</v>
      </c>
      <c r="L40" s="44" t="s">
        <v>917</v>
      </c>
      <c r="M40" s="75">
        <v>1500</v>
      </c>
      <c r="N40" s="75">
        <f t="shared" si="4"/>
        <v>1800</v>
      </c>
      <c r="O40" s="48" t="s">
        <v>40</v>
      </c>
      <c r="P40" s="44"/>
      <c r="Q40" s="52" t="s">
        <v>4</v>
      </c>
      <c r="R40" s="69">
        <f>IF(Таблица68[[#This Row],[Столбец2]]="A",1,IF(Таблица68[[#This Row],[Столбец2]]="B",2,IF(Таблица68[[#This Row],[Столбец2]]="C",3)))</f>
        <v>2</v>
      </c>
      <c r="S40" s="103" t="s">
        <v>1603</v>
      </c>
    </row>
    <row r="41" spans="1:19" ht="30.75" customHeight="1">
      <c r="A41" s="43" t="s">
        <v>893</v>
      </c>
      <c r="B41" s="44" t="s">
        <v>824</v>
      </c>
      <c r="C41" s="44" t="s">
        <v>901</v>
      </c>
      <c r="D41" s="45" t="s">
        <v>903</v>
      </c>
      <c r="E41" s="45" t="s">
        <v>908</v>
      </c>
      <c r="F41" s="45" t="s">
        <v>22</v>
      </c>
      <c r="G41" s="45">
        <v>80</v>
      </c>
      <c r="H41" s="45">
        <v>52</v>
      </c>
      <c r="I41" s="45" t="s">
        <v>406</v>
      </c>
      <c r="J41" s="45" t="s">
        <v>225</v>
      </c>
      <c r="K41" s="46" t="s">
        <v>392</v>
      </c>
      <c r="L41" s="44" t="s">
        <v>918</v>
      </c>
      <c r="M41" s="75">
        <v>1990</v>
      </c>
      <c r="N41" s="75">
        <f t="shared" ref="N41:N42" si="5">M41*1.2</f>
        <v>2388</v>
      </c>
      <c r="O41" s="48" t="s">
        <v>40</v>
      </c>
      <c r="P41" s="44"/>
      <c r="Q41" s="52" t="s">
        <v>4</v>
      </c>
      <c r="R41" s="69">
        <f>IF(Таблица68[[#This Row],[Столбец2]]="A",1,IF(Таблица68[[#This Row],[Столбец2]]="B",2,IF(Таблица68[[#This Row],[Столбец2]]="C",3)))</f>
        <v>2</v>
      </c>
      <c r="S41" s="103" t="s">
        <v>1603</v>
      </c>
    </row>
    <row r="42" spans="1:19" ht="30.75" customHeight="1">
      <c r="A42" s="43" t="s">
        <v>894</v>
      </c>
      <c r="B42" s="44" t="s">
        <v>824</v>
      </c>
      <c r="C42" s="44" t="s">
        <v>902</v>
      </c>
      <c r="D42" s="45" t="s">
        <v>903</v>
      </c>
      <c r="E42" s="45" t="s">
        <v>909</v>
      </c>
      <c r="F42" s="45" t="s">
        <v>22</v>
      </c>
      <c r="G42" s="45">
        <v>100</v>
      </c>
      <c r="H42" s="45">
        <v>52</v>
      </c>
      <c r="I42" s="45" t="s">
        <v>406</v>
      </c>
      <c r="J42" s="45" t="s">
        <v>225</v>
      </c>
      <c r="K42" s="46" t="s">
        <v>392</v>
      </c>
      <c r="L42" s="44" t="s">
        <v>919</v>
      </c>
      <c r="M42" s="75">
        <v>2900</v>
      </c>
      <c r="N42" s="75">
        <f t="shared" si="5"/>
        <v>3480</v>
      </c>
      <c r="O42" s="48" t="s">
        <v>40</v>
      </c>
      <c r="P42" s="44"/>
      <c r="Q42" s="52" t="s">
        <v>4</v>
      </c>
      <c r="R42" s="69">
        <f>IF(Таблица68[[#This Row],[Столбец2]]="A",1,IF(Таблица68[[#This Row],[Столбец2]]="B",2,IF(Таблица68[[#This Row],[Столбец2]]="C",3)))</f>
        <v>2</v>
      </c>
      <c r="S42" s="103" t="s">
        <v>1603</v>
      </c>
    </row>
    <row r="43" spans="1:19" ht="30.75" customHeight="1">
      <c r="A43" s="43" t="s">
        <v>991</v>
      </c>
      <c r="B43" s="44" t="s">
        <v>824</v>
      </c>
      <c r="C43" s="44" t="s">
        <v>993</v>
      </c>
      <c r="D43" s="45" t="s">
        <v>903</v>
      </c>
      <c r="E43" s="45" t="s">
        <v>995</v>
      </c>
      <c r="F43" s="45" t="s">
        <v>22</v>
      </c>
      <c r="G43" s="45">
        <v>125</v>
      </c>
      <c r="H43" s="45">
        <v>52</v>
      </c>
      <c r="I43" s="45" t="s">
        <v>406</v>
      </c>
      <c r="J43" s="45" t="s">
        <v>225</v>
      </c>
      <c r="K43" s="46" t="s">
        <v>392</v>
      </c>
      <c r="L43" s="44" t="s">
        <v>997</v>
      </c>
      <c r="M43" s="75">
        <v>4050</v>
      </c>
      <c r="N43" s="75">
        <f>M43*1.2</f>
        <v>4860</v>
      </c>
      <c r="O43" s="48" t="s">
        <v>920</v>
      </c>
      <c r="P43" s="44"/>
      <c r="Q43" s="54" t="s">
        <v>6</v>
      </c>
      <c r="R43" s="69">
        <f>IF(Таблица68[[#This Row],[Столбец2]]="A",1,IF(Таблица68[[#This Row],[Столбец2]]="B",2,IF(Таблица68[[#This Row],[Столбец2]]="C",3)))</f>
        <v>3</v>
      </c>
      <c r="S43" s="103" t="s">
        <v>1640</v>
      </c>
    </row>
    <row r="44" spans="1:19" ht="30.75" customHeight="1">
      <c r="A44" s="43" t="s">
        <v>992</v>
      </c>
      <c r="B44" s="44" t="s">
        <v>824</v>
      </c>
      <c r="C44" s="44" t="s">
        <v>994</v>
      </c>
      <c r="D44" s="45" t="s">
        <v>903</v>
      </c>
      <c r="E44" s="45" t="s">
        <v>996</v>
      </c>
      <c r="F44" s="45" t="s">
        <v>22</v>
      </c>
      <c r="G44" s="45">
        <v>150</v>
      </c>
      <c r="H44" s="45">
        <v>52</v>
      </c>
      <c r="I44" s="45" t="s">
        <v>406</v>
      </c>
      <c r="J44" s="45" t="s">
        <v>225</v>
      </c>
      <c r="K44" s="46" t="s">
        <v>392</v>
      </c>
      <c r="L44" s="44" t="s">
        <v>998</v>
      </c>
      <c r="M44" s="75">
        <v>6500</v>
      </c>
      <c r="N44" s="75">
        <f>M44*1.2</f>
        <v>7800</v>
      </c>
      <c r="O44" s="48" t="s">
        <v>920</v>
      </c>
      <c r="P44" s="44"/>
      <c r="Q44" s="54" t="s">
        <v>6</v>
      </c>
      <c r="R44" s="69">
        <f>IF(Таблица68[[#This Row],[Столбец2]]="A",1,IF(Таблица68[[#This Row],[Столбец2]]="B",2,IF(Таблица68[[#This Row],[Столбец2]]="C",3)))</f>
        <v>3</v>
      </c>
      <c r="S44" s="103" t="s">
        <v>1640</v>
      </c>
    </row>
    <row r="45" spans="1:19" ht="18.75">
      <c r="A45" s="43" t="s">
        <v>295</v>
      </c>
      <c r="B45" s="44" t="s">
        <v>402</v>
      </c>
      <c r="C45" s="44" t="s">
        <v>403</v>
      </c>
      <c r="D45" s="45" t="s">
        <v>404</v>
      </c>
      <c r="E45" s="45" t="s">
        <v>405</v>
      </c>
      <c r="F45" s="45" t="s">
        <v>794</v>
      </c>
      <c r="G45" s="45"/>
      <c r="H45" s="51" t="s">
        <v>384</v>
      </c>
      <c r="I45" s="45" t="s">
        <v>406</v>
      </c>
      <c r="J45" s="45" t="s">
        <v>365</v>
      </c>
      <c r="K45" s="46" t="s">
        <v>407</v>
      </c>
      <c r="L45" s="44" t="s">
        <v>408</v>
      </c>
      <c r="M45" s="75">
        <v>280</v>
      </c>
      <c r="N45" s="75">
        <f t="shared" si="0"/>
        <v>336</v>
      </c>
      <c r="O45" s="48" t="s">
        <v>40</v>
      </c>
      <c r="P45" s="44"/>
      <c r="Q45" s="52" t="s">
        <v>4</v>
      </c>
      <c r="R45" s="69">
        <f>IF(Таблица68[[#This Row],[Столбец2]]="A",1,IF(Таблица68[[#This Row],[Столбец2]]="B",2,IF(Таблица68[[#This Row],[Столбец2]]="C",3)))</f>
        <v>2</v>
      </c>
      <c r="S45" s="103" t="s">
        <v>1603</v>
      </c>
    </row>
    <row r="46" spans="1:19" ht="25.5">
      <c r="A46" s="43" t="s">
        <v>296</v>
      </c>
      <c r="B46" s="44" t="s">
        <v>402</v>
      </c>
      <c r="C46" s="44" t="s">
        <v>409</v>
      </c>
      <c r="D46" s="45" t="s">
        <v>404</v>
      </c>
      <c r="E46" s="45" t="s">
        <v>410</v>
      </c>
      <c r="F46" s="45" t="s">
        <v>411</v>
      </c>
      <c r="G46" s="45"/>
      <c r="H46" s="51" t="s">
        <v>384</v>
      </c>
      <c r="I46" s="45" t="s">
        <v>406</v>
      </c>
      <c r="J46" s="45" t="s">
        <v>365</v>
      </c>
      <c r="K46" s="46" t="s">
        <v>407</v>
      </c>
      <c r="L46" s="44" t="s">
        <v>412</v>
      </c>
      <c r="M46" s="75">
        <v>299</v>
      </c>
      <c r="N46" s="75">
        <f>M46*1.2</f>
        <v>358.8</v>
      </c>
      <c r="O46" s="48" t="s">
        <v>40</v>
      </c>
      <c r="P46" s="44"/>
      <c r="Q46" s="49" t="s">
        <v>2</v>
      </c>
      <c r="R46" s="69">
        <f>IF(Таблица68[[#This Row],[Столбец2]]="A",1,IF(Таблица68[[#This Row],[Столбец2]]="B",2,IF(Таблица68[[#This Row],[Столбец2]]="C",3)))</f>
        <v>1</v>
      </c>
      <c r="S46" s="103" t="s">
        <v>1602</v>
      </c>
    </row>
    <row r="47" spans="1:19" ht="18.75">
      <c r="A47" s="43" t="s">
        <v>1211</v>
      </c>
      <c r="B47" s="44" t="s">
        <v>402</v>
      </c>
      <c r="C47" s="44" t="s">
        <v>1212</v>
      </c>
      <c r="D47" s="45" t="s">
        <v>404</v>
      </c>
      <c r="E47" s="45" t="s">
        <v>1213</v>
      </c>
      <c r="F47" s="45" t="s">
        <v>1214</v>
      </c>
      <c r="G47" s="45"/>
      <c r="H47" s="51">
        <v>52</v>
      </c>
      <c r="I47" s="45" t="s">
        <v>406</v>
      </c>
      <c r="J47" s="45" t="s">
        <v>225</v>
      </c>
      <c r="K47" s="46" t="s">
        <v>407</v>
      </c>
      <c r="L47" s="44" t="s">
        <v>1215</v>
      </c>
      <c r="M47" s="75">
        <v>490</v>
      </c>
      <c r="N47" s="75">
        <f>M47*1.2</f>
        <v>588</v>
      </c>
      <c r="O47" s="48" t="s">
        <v>40</v>
      </c>
      <c r="P47" s="44"/>
      <c r="Q47" s="52" t="s">
        <v>4</v>
      </c>
      <c r="R47" s="69">
        <f>IF(Таблица68[[#This Row],[Столбец2]]="A",1,IF(Таблица68[[#This Row],[Столбец2]]="B",2,IF(Таблица68[[#This Row],[Столбец2]]="C",3)))</f>
        <v>2</v>
      </c>
      <c r="S47" s="103" t="s">
        <v>1603</v>
      </c>
    </row>
    <row r="48" spans="1:19" ht="18.75">
      <c r="A48" s="43" t="s">
        <v>298</v>
      </c>
      <c r="B48" s="44" t="s">
        <v>413</v>
      </c>
      <c r="C48" s="44" t="s">
        <v>414</v>
      </c>
      <c r="D48" s="45" t="s">
        <v>415</v>
      </c>
      <c r="E48" s="45" t="s">
        <v>415</v>
      </c>
      <c r="F48" s="45" t="s">
        <v>416</v>
      </c>
      <c r="G48" s="45"/>
      <c r="H48" s="51" t="s">
        <v>384</v>
      </c>
      <c r="I48" s="45" t="s">
        <v>406</v>
      </c>
      <c r="J48" s="45" t="s">
        <v>365</v>
      </c>
      <c r="K48" s="46" t="s">
        <v>407</v>
      </c>
      <c r="L48" s="44" t="s">
        <v>417</v>
      </c>
      <c r="M48" s="75">
        <v>340</v>
      </c>
      <c r="N48" s="75">
        <f t="shared" si="0"/>
        <v>408</v>
      </c>
      <c r="O48" s="48" t="s">
        <v>40</v>
      </c>
      <c r="P48" s="44"/>
      <c r="Q48" s="52" t="s">
        <v>4</v>
      </c>
      <c r="R48" s="69">
        <f>IF(Таблица68[[#This Row],[Столбец2]]="A",1,IF(Таблица68[[#This Row],[Столбец2]]="B",2,IF(Таблица68[[#This Row],[Столбец2]]="C",3)))</f>
        <v>2</v>
      </c>
      <c r="S48" s="103" t="s">
        <v>1603</v>
      </c>
    </row>
    <row r="49" spans="1:19" ht="18.75">
      <c r="A49" s="43" t="s">
        <v>300</v>
      </c>
      <c r="B49" s="44" t="s">
        <v>418</v>
      </c>
      <c r="C49" s="44" t="s">
        <v>419</v>
      </c>
      <c r="D49" s="45" t="s">
        <v>420</v>
      </c>
      <c r="E49" s="45" t="s">
        <v>420</v>
      </c>
      <c r="F49" s="45" t="s">
        <v>421</v>
      </c>
      <c r="G49" s="45"/>
      <c r="H49" s="51" t="s">
        <v>384</v>
      </c>
      <c r="I49" s="45" t="s">
        <v>406</v>
      </c>
      <c r="J49" s="45" t="s">
        <v>365</v>
      </c>
      <c r="K49" s="46" t="s">
        <v>407</v>
      </c>
      <c r="L49" s="44" t="s">
        <v>422</v>
      </c>
      <c r="M49" s="75">
        <v>420</v>
      </c>
      <c r="N49" s="75">
        <f t="shared" si="0"/>
        <v>504</v>
      </c>
      <c r="O49" s="48" t="s">
        <v>40</v>
      </c>
      <c r="P49" s="44"/>
      <c r="Q49" s="52" t="s">
        <v>4</v>
      </c>
      <c r="R49" s="69">
        <f>IF(Таблица68[[#This Row],[Столбец2]]="A",1,IF(Таблица68[[#This Row],[Столбец2]]="B",2,IF(Таблица68[[#This Row],[Столбец2]]="C",3)))</f>
        <v>2</v>
      </c>
      <c r="S49" s="103" t="s">
        <v>1603</v>
      </c>
    </row>
    <row r="50" spans="1:19" ht="28.5">
      <c r="A50" s="43" t="s">
        <v>301</v>
      </c>
      <c r="B50" s="44" t="s">
        <v>819</v>
      </c>
      <c r="C50" s="44" t="s">
        <v>820</v>
      </c>
      <c r="D50" s="45" t="s">
        <v>423</v>
      </c>
      <c r="E50" s="45" t="s">
        <v>424</v>
      </c>
      <c r="F50" s="45" t="s">
        <v>1568</v>
      </c>
      <c r="G50" s="45"/>
      <c r="H50" s="51">
        <v>52</v>
      </c>
      <c r="I50" s="45" t="s">
        <v>406</v>
      </c>
      <c r="J50" s="45" t="s">
        <v>225</v>
      </c>
      <c r="K50" s="46" t="s">
        <v>407</v>
      </c>
      <c r="L50" s="44" t="s">
        <v>425</v>
      </c>
      <c r="M50" s="75">
        <v>95</v>
      </c>
      <c r="N50" s="75">
        <f t="shared" si="0"/>
        <v>114</v>
      </c>
      <c r="O50" s="48" t="s">
        <v>40</v>
      </c>
      <c r="P50" s="44"/>
      <c r="Q50" s="52" t="s">
        <v>4</v>
      </c>
      <c r="R50" s="69">
        <f>IF(Таблица68[[#This Row],[Столбец2]]="A",1,IF(Таблица68[[#This Row],[Столбец2]]="B",2,IF(Таблица68[[#This Row],[Столбец2]]="C",3)))</f>
        <v>2</v>
      </c>
      <c r="S50" s="103" t="s">
        <v>1603</v>
      </c>
    </row>
    <row r="51" spans="1:19" ht="28.5">
      <c r="A51" s="58" t="s">
        <v>813</v>
      </c>
      <c r="B51" s="59" t="s">
        <v>819</v>
      </c>
      <c r="C51" s="59" t="s">
        <v>821</v>
      </c>
      <c r="D51" s="60" t="s">
        <v>423</v>
      </c>
      <c r="E51" s="60" t="s">
        <v>822</v>
      </c>
      <c r="F51" s="45" t="s">
        <v>1569</v>
      </c>
      <c r="G51" s="60"/>
      <c r="H51" s="80">
        <v>52</v>
      </c>
      <c r="I51" s="60" t="s">
        <v>406</v>
      </c>
      <c r="J51" s="60" t="s">
        <v>225</v>
      </c>
      <c r="K51" s="61" t="s">
        <v>407</v>
      </c>
      <c r="L51" s="59" t="s">
        <v>823</v>
      </c>
      <c r="M51" s="81">
        <v>280</v>
      </c>
      <c r="N51" s="81">
        <f>M51*1.2</f>
        <v>336</v>
      </c>
      <c r="O51" s="65" t="s">
        <v>40</v>
      </c>
      <c r="P51" s="59"/>
      <c r="Q51" s="82" t="s">
        <v>4</v>
      </c>
      <c r="R51" s="69">
        <f>IF(Таблица68[[#This Row],[Столбец2]]="A",1,IF(Таблица68[[#This Row],[Столбец2]]="B",2,IF(Таблица68[[#This Row],[Столбец2]]="C",3)))</f>
        <v>2</v>
      </c>
      <c r="S51" s="103" t="s">
        <v>1603</v>
      </c>
    </row>
    <row r="52" spans="1:19" ht="28.5">
      <c r="A52" s="45" t="s">
        <v>303</v>
      </c>
      <c r="B52" s="44" t="s">
        <v>302</v>
      </c>
      <c r="C52" s="44" t="s">
        <v>426</v>
      </c>
      <c r="D52" s="45" t="s">
        <v>427</v>
      </c>
      <c r="E52" s="45" t="str">
        <f>RIGHT(Таблица68[[#This Row],[Полное  наименование]],6)</f>
        <v>CVH 10</v>
      </c>
      <c r="F52" s="45" t="s">
        <v>22</v>
      </c>
      <c r="G52" s="45">
        <v>10</v>
      </c>
      <c r="H52" s="51" t="s">
        <v>384</v>
      </c>
      <c r="I52" s="45" t="s">
        <v>406</v>
      </c>
      <c r="J52" s="45" t="s">
        <v>365</v>
      </c>
      <c r="K52" s="46" t="s">
        <v>366</v>
      </c>
      <c r="L52" s="44" t="s">
        <v>428</v>
      </c>
      <c r="M52" s="75">
        <v>140</v>
      </c>
      <c r="N52" s="75">
        <f t="shared" si="0"/>
        <v>168</v>
      </c>
      <c r="O52" s="47" t="s">
        <v>40</v>
      </c>
      <c r="P52" s="44"/>
      <c r="Q52" s="54" t="s">
        <v>6</v>
      </c>
      <c r="R52" s="69">
        <f>IF(Таблица68[[#This Row],[Столбец2]]="A",1,IF(Таблица68[[#This Row],[Столбец2]]="B",2,IF(Таблица68[[#This Row],[Столбец2]]="C",3)))</f>
        <v>3</v>
      </c>
      <c r="S52" s="103" t="s">
        <v>1640</v>
      </c>
    </row>
    <row r="53" spans="1:19" ht="28.5">
      <c r="A53" s="45" t="s">
        <v>304</v>
      </c>
      <c r="B53" s="44" t="s">
        <v>302</v>
      </c>
      <c r="C53" s="44" t="s">
        <v>429</v>
      </c>
      <c r="D53" s="45" t="s">
        <v>427</v>
      </c>
      <c r="E53" s="45" t="str">
        <f>RIGHT(Таблица68[[#This Row],[Полное  наименование]],6)</f>
        <v>CVH 15</v>
      </c>
      <c r="F53" s="45" t="s">
        <v>22</v>
      </c>
      <c r="G53" s="45">
        <v>15</v>
      </c>
      <c r="H53" s="51" t="s">
        <v>384</v>
      </c>
      <c r="I53" s="45" t="s">
        <v>406</v>
      </c>
      <c r="J53" s="45" t="s">
        <v>365</v>
      </c>
      <c r="K53" s="46" t="s">
        <v>366</v>
      </c>
      <c r="L53" s="44" t="s">
        <v>430</v>
      </c>
      <c r="M53" s="75">
        <v>140</v>
      </c>
      <c r="N53" s="75">
        <f t="shared" si="0"/>
        <v>168</v>
      </c>
      <c r="O53" s="47" t="s">
        <v>40</v>
      </c>
      <c r="P53" s="44"/>
      <c r="Q53" s="54" t="s">
        <v>6</v>
      </c>
      <c r="R53" s="69">
        <f>IF(Таблица68[[#This Row],[Столбец2]]="A",1,IF(Таблица68[[#This Row],[Столбец2]]="B",2,IF(Таблица68[[#This Row],[Столбец2]]="C",3)))</f>
        <v>3</v>
      </c>
      <c r="S53" s="103" t="s">
        <v>1640</v>
      </c>
    </row>
    <row r="54" spans="1:19" ht="28.5">
      <c r="A54" s="45" t="s">
        <v>305</v>
      </c>
      <c r="B54" s="44" t="s">
        <v>302</v>
      </c>
      <c r="C54" s="44" t="s">
        <v>431</v>
      </c>
      <c r="D54" s="45" t="s">
        <v>427</v>
      </c>
      <c r="E54" s="45" t="str">
        <f>RIGHT(Таблица68[[#This Row],[Полное  наименование]],6)</f>
        <v>CVH 20</v>
      </c>
      <c r="F54" s="45" t="s">
        <v>22</v>
      </c>
      <c r="G54" s="45">
        <v>20</v>
      </c>
      <c r="H54" s="51" t="s">
        <v>384</v>
      </c>
      <c r="I54" s="45" t="s">
        <v>406</v>
      </c>
      <c r="J54" s="45" t="s">
        <v>365</v>
      </c>
      <c r="K54" s="46" t="s">
        <v>366</v>
      </c>
      <c r="L54" s="44" t="s">
        <v>430</v>
      </c>
      <c r="M54" s="75">
        <v>140</v>
      </c>
      <c r="N54" s="75">
        <f t="shared" si="0"/>
        <v>168</v>
      </c>
      <c r="O54" s="47" t="s">
        <v>40</v>
      </c>
      <c r="P54" s="44"/>
      <c r="Q54" s="54" t="s">
        <v>6</v>
      </c>
      <c r="R54" s="69">
        <f>IF(Таблица68[[#This Row],[Столбец2]]="A",1,IF(Таблица68[[#This Row],[Столбец2]]="B",2,IF(Таблица68[[#This Row],[Столбец2]]="C",3)))</f>
        <v>3</v>
      </c>
      <c r="S54" s="103" t="s">
        <v>1640</v>
      </c>
    </row>
    <row r="55" spans="1:19" ht="18.75">
      <c r="A55" s="83" t="s">
        <v>306</v>
      </c>
      <c r="B55" s="84" t="s">
        <v>832</v>
      </c>
      <c r="C55" s="84" t="s">
        <v>833</v>
      </c>
      <c r="D55" s="85" t="s">
        <v>432</v>
      </c>
      <c r="E55" s="85" t="str">
        <f>RIGHT(Таблица68[[#This Row],[Полное  наименование]],6)</f>
        <v>OFV 20</v>
      </c>
      <c r="F55" s="85" t="s">
        <v>39</v>
      </c>
      <c r="G55" s="85">
        <v>20</v>
      </c>
      <c r="H55" s="85">
        <v>52</v>
      </c>
      <c r="I55" s="85" t="s">
        <v>131</v>
      </c>
      <c r="J55" s="85" t="s">
        <v>225</v>
      </c>
      <c r="K55" s="86" t="s">
        <v>392</v>
      </c>
      <c r="L55" s="84" t="s">
        <v>433</v>
      </c>
      <c r="M55" s="87">
        <v>200</v>
      </c>
      <c r="N55" s="87">
        <f t="shared" si="0"/>
        <v>240</v>
      </c>
      <c r="O55" s="88" t="s">
        <v>40</v>
      </c>
      <c r="P55" s="84"/>
      <c r="Q55" s="52" t="s">
        <v>4</v>
      </c>
      <c r="R55" s="69">
        <f>IF(Таблица68[[#This Row],[Столбец2]]="A",1,IF(Таблица68[[#This Row],[Столбец2]]="B",2,IF(Таблица68[[#This Row],[Столбец2]]="C",3)))</f>
        <v>2</v>
      </c>
      <c r="S55" s="103" t="s">
        <v>1603</v>
      </c>
    </row>
    <row r="56" spans="1:19" ht="18.75">
      <c r="A56" s="43" t="s">
        <v>307</v>
      </c>
      <c r="B56" s="44" t="s">
        <v>832</v>
      </c>
      <c r="C56" s="44" t="s">
        <v>834</v>
      </c>
      <c r="D56" s="45" t="s">
        <v>432</v>
      </c>
      <c r="E56" s="45" t="str">
        <f>RIGHT(Таблица68[[#This Row],[Полное  наименование]],6)</f>
        <v>OFV 25</v>
      </c>
      <c r="F56" s="45" t="s">
        <v>39</v>
      </c>
      <c r="G56" s="45">
        <v>25</v>
      </c>
      <c r="H56" s="45">
        <v>52</v>
      </c>
      <c r="I56" s="45" t="s">
        <v>131</v>
      </c>
      <c r="J56" s="45" t="s">
        <v>225</v>
      </c>
      <c r="K56" s="46" t="s">
        <v>392</v>
      </c>
      <c r="L56" s="44" t="s">
        <v>434</v>
      </c>
      <c r="M56" s="75">
        <v>210</v>
      </c>
      <c r="N56" s="75">
        <f t="shared" si="0"/>
        <v>252</v>
      </c>
      <c r="O56" s="48" t="s">
        <v>40</v>
      </c>
      <c r="P56" s="44"/>
      <c r="Q56" s="52" t="s">
        <v>4</v>
      </c>
      <c r="R56" s="69">
        <f>IF(Таблица68[[#This Row],[Столбец2]]="A",1,IF(Таблица68[[#This Row],[Столбец2]]="B",2,IF(Таблица68[[#This Row],[Столбец2]]="C",3)))</f>
        <v>2</v>
      </c>
      <c r="S56" s="103" t="s">
        <v>1603</v>
      </c>
    </row>
    <row r="57" spans="1:19" ht="25.5">
      <c r="A57" s="43" t="s">
        <v>308</v>
      </c>
      <c r="B57" s="44" t="s">
        <v>832</v>
      </c>
      <c r="C57" s="44" t="s">
        <v>835</v>
      </c>
      <c r="D57" s="45" t="s">
        <v>432</v>
      </c>
      <c r="E57" s="45" t="str">
        <f>RIGHT(Таблица68[[#This Row],[Полное  наименование]],6)</f>
        <v>OFV 32</v>
      </c>
      <c r="F57" s="45" t="s">
        <v>39</v>
      </c>
      <c r="G57" s="45">
        <v>32</v>
      </c>
      <c r="H57" s="45">
        <v>52</v>
      </c>
      <c r="I57" s="45" t="s">
        <v>131</v>
      </c>
      <c r="J57" s="45" t="s">
        <v>225</v>
      </c>
      <c r="K57" s="46" t="s">
        <v>392</v>
      </c>
      <c r="L57" s="44" t="s">
        <v>435</v>
      </c>
      <c r="M57" s="75">
        <v>325</v>
      </c>
      <c r="N57" s="75">
        <f t="shared" si="0"/>
        <v>390</v>
      </c>
      <c r="O57" s="48" t="s">
        <v>40</v>
      </c>
      <c r="P57" s="44"/>
      <c r="Q57" s="54" t="s">
        <v>6</v>
      </c>
      <c r="R57" s="69">
        <f>IF(Таблица68[[#This Row],[Столбец2]]="A",1,IF(Таблица68[[#This Row],[Столбец2]]="B",2,IF(Таблица68[[#This Row],[Столбец2]]="C",3)))</f>
        <v>3</v>
      </c>
      <c r="S57" s="103" t="s">
        <v>1640</v>
      </c>
    </row>
    <row r="58" spans="1:19" ht="25.5">
      <c r="A58" s="43" t="s">
        <v>309</v>
      </c>
      <c r="B58" s="44" t="s">
        <v>832</v>
      </c>
      <c r="C58" s="44" t="s">
        <v>836</v>
      </c>
      <c r="D58" s="45" t="s">
        <v>432</v>
      </c>
      <c r="E58" s="45" t="str">
        <f>RIGHT(Таблица68[[#This Row],[Полное  наименование]],6)</f>
        <v>OFV 40</v>
      </c>
      <c r="F58" s="45" t="s">
        <v>39</v>
      </c>
      <c r="G58" s="45">
        <v>40</v>
      </c>
      <c r="H58" s="45">
        <v>52</v>
      </c>
      <c r="I58" s="45" t="s">
        <v>131</v>
      </c>
      <c r="J58" s="45" t="s">
        <v>225</v>
      </c>
      <c r="K58" s="46" t="s">
        <v>392</v>
      </c>
      <c r="L58" s="44" t="s">
        <v>436</v>
      </c>
      <c r="M58" s="75">
        <v>330</v>
      </c>
      <c r="N58" s="75">
        <f t="shared" si="0"/>
        <v>396</v>
      </c>
      <c r="O58" s="48" t="s">
        <v>40</v>
      </c>
      <c r="P58" s="44"/>
      <c r="Q58" s="54" t="s">
        <v>6</v>
      </c>
      <c r="R58" s="69">
        <f>IF(Таблица68[[#This Row],[Столбец2]]="A",1,IF(Таблица68[[#This Row],[Столбец2]]="B",2,IF(Таблица68[[#This Row],[Столбец2]]="C",3)))</f>
        <v>3</v>
      </c>
      <c r="S58" s="103" t="s">
        <v>1640</v>
      </c>
    </row>
    <row r="59" spans="1:19" ht="18.75">
      <c r="A59" s="69" t="s">
        <v>960</v>
      </c>
      <c r="B59" s="44" t="s">
        <v>921</v>
      </c>
      <c r="C59" s="44" t="s">
        <v>922</v>
      </c>
      <c r="D59" s="45" t="s">
        <v>438</v>
      </c>
      <c r="E59" s="45" t="s">
        <v>924</v>
      </c>
      <c r="F59" s="45" t="s">
        <v>39</v>
      </c>
      <c r="G59" s="45">
        <v>15</v>
      </c>
      <c r="H59" s="45">
        <v>52</v>
      </c>
      <c r="I59" s="45" t="s">
        <v>131</v>
      </c>
      <c r="J59" s="45" t="s">
        <v>225</v>
      </c>
      <c r="K59" s="46" t="s">
        <v>392</v>
      </c>
      <c r="L59" s="44" t="s">
        <v>924</v>
      </c>
      <c r="M59" s="75">
        <v>290</v>
      </c>
      <c r="N59" s="75">
        <f>M59*1.2</f>
        <v>348</v>
      </c>
      <c r="O59" s="48" t="s">
        <v>40</v>
      </c>
      <c r="P59" s="44"/>
      <c r="Q59" s="52" t="s">
        <v>4</v>
      </c>
      <c r="R59" s="69">
        <f>IF(Таблица68[[#This Row],[Столбец2]]="A",1,IF(Таблица68[[#This Row],[Столбец2]]="B",2,IF(Таблица68[[#This Row],[Столбец2]]="C",3)))</f>
        <v>2</v>
      </c>
      <c r="S59" s="103" t="s">
        <v>1603</v>
      </c>
    </row>
    <row r="60" spans="1:19" ht="25.5">
      <c r="A60" s="69" t="s">
        <v>961</v>
      </c>
      <c r="B60" s="44" t="s">
        <v>921</v>
      </c>
      <c r="C60" s="44" t="s">
        <v>923</v>
      </c>
      <c r="D60" s="45" t="s">
        <v>438</v>
      </c>
      <c r="E60" s="45" t="s">
        <v>925</v>
      </c>
      <c r="F60" s="45" t="s">
        <v>39</v>
      </c>
      <c r="G60" s="45">
        <v>20</v>
      </c>
      <c r="H60" s="45">
        <v>52</v>
      </c>
      <c r="I60" s="45" t="s">
        <v>131</v>
      </c>
      <c r="J60" s="45" t="s">
        <v>225</v>
      </c>
      <c r="K60" s="46" t="s">
        <v>392</v>
      </c>
      <c r="L60" s="44" t="s">
        <v>925</v>
      </c>
      <c r="M60" s="75">
        <v>315</v>
      </c>
      <c r="N60" s="75">
        <f>M60*1.2</f>
        <v>378</v>
      </c>
      <c r="O60" s="48" t="s">
        <v>40</v>
      </c>
      <c r="P60" s="44"/>
      <c r="Q60" s="54" t="s">
        <v>6</v>
      </c>
      <c r="R60" s="69">
        <f>IF(Таблица68[[#This Row],[Столбец2]]="A",1,IF(Таблица68[[#This Row],[Столбец2]]="B",2,IF(Таблица68[[#This Row],[Столбец2]]="C",3)))</f>
        <v>3</v>
      </c>
      <c r="S60" s="103" t="s">
        <v>1640</v>
      </c>
    </row>
    <row r="61" spans="1:19" ht="25.5">
      <c r="A61" s="43" t="s">
        <v>21</v>
      </c>
      <c r="B61" s="44" t="s">
        <v>437</v>
      </c>
      <c r="C61" s="44" t="s">
        <v>1294</v>
      </c>
      <c r="D61" s="45" t="s">
        <v>438</v>
      </c>
      <c r="E61" s="45" t="str">
        <f>RIGHT(Таблица68[[#This Row],[Полное  наименование]],18)</f>
        <v>SVA 15 D STR PN 52</v>
      </c>
      <c r="F61" s="45" t="s">
        <v>22</v>
      </c>
      <c r="G61" s="45">
        <v>15</v>
      </c>
      <c r="H61" s="45">
        <v>52</v>
      </c>
      <c r="I61" s="45" t="s">
        <v>131</v>
      </c>
      <c r="J61" s="45" t="s">
        <v>225</v>
      </c>
      <c r="K61" s="46" t="s">
        <v>392</v>
      </c>
      <c r="L61" s="44" t="s">
        <v>439</v>
      </c>
      <c r="M61" s="75">
        <v>48</v>
      </c>
      <c r="N61" s="75">
        <f t="shared" si="0"/>
        <v>57.599999999999994</v>
      </c>
      <c r="O61" s="48" t="s">
        <v>40</v>
      </c>
      <c r="P61" s="44"/>
      <c r="Q61" s="49" t="s">
        <v>2</v>
      </c>
      <c r="R61" s="69">
        <f>IF(Таблица68[[#This Row],[Столбец2]]="A",1,IF(Таблица68[[#This Row],[Столбец2]]="B",2,IF(Таблица68[[#This Row],[Столбец2]]="C",3)))</f>
        <v>1</v>
      </c>
      <c r="S61" s="103" t="s">
        <v>1602</v>
      </c>
    </row>
    <row r="62" spans="1:19" ht="18" customHeight="1">
      <c r="A62" s="43" t="s">
        <v>38</v>
      </c>
      <c r="B62" s="44" t="s">
        <v>437</v>
      </c>
      <c r="C62" s="44" t="s">
        <v>1295</v>
      </c>
      <c r="D62" s="45" t="s">
        <v>438</v>
      </c>
      <c r="E62" s="45" t="str">
        <f>RIGHT(Таблица68[[#This Row],[Полное  наименование]],18)</f>
        <v>SVA 15 D ANG PN 52</v>
      </c>
      <c r="F62" s="45" t="s">
        <v>39</v>
      </c>
      <c r="G62" s="45">
        <v>15</v>
      </c>
      <c r="H62" s="45">
        <v>52</v>
      </c>
      <c r="I62" s="45" t="s">
        <v>131</v>
      </c>
      <c r="J62" s="45" t="s">
        <v>225</v>
      </c>
      <c r="K62" s="46" t="s">
        <v>392</v>
      </c>
      <c r="L62" s="44" t="s">
        <v>440</v>
      </c>
      <c r="M62" s="75">
        <v>48</v>
      </c>
      <c r="N62" s="75">
        <f t="shared" si="0"/>
        <v>57.599999999999994</v>
      </c>
      <c r="O62" s="48" t="s">
        <v>40</v>
      </c>
      <c r="P62" s="44"/>
      <c r="Q62" s="49" t="s">
        <v>2</v>
      </c>
      <c r="R62" s="69">
        <f>IF(Таблица68[[#This Row],[Столбец2]]="A",1,IF(Таблица68[[#This Row],[Столбец2]]="B",2,IF(Таблица68[[#This Row],[Столбец2]]="C",3)))</f>
        <v>1</v>
      </c>
      <c r="S62" s="103" t="s">
        <v>1602</v>
      </c>
    </row>
    <row r="63" spans="1:19" ht="25.5">
      <c r="A63" s="43" t="s">
        <v>23</v>
      </c>
      <c r="B63" s="44" t="s">
        <v>437</v>
      </c>
      <c r="C63" s="44" t="s">
        <v>1296</v>
      </c>
      <c r="D63" s="45" t="s">
        <v>438</v>
      </c>
      <c r="E63" s="45" t="str">
        <f>RIGHT(Таблица68[[#This Row],[Полное  наименование]],18)</f>
        <v>SVA 20 D STR PN 52</v>
      </c>
      <c r="F63" s="45" t="s">
        <v>22</v>
      </c>
      <c r="G63" s="45">
        <v>20</v>
      </c>
      <c r="H63" s="45">
        <v>52</v>
      </c>
      <c r="I63" s="45" t="s">
        <v>131</v>
      </c>
      <c r="J63" s="45" t="s">
        <v>225</v>
      </c>
      <c r="K63" s="46" t="s">
        <v>392</v>
      </c>
      <c r="L63" s="44" t="s">
        <v>441</v>
      </c>
      <c r="M63" s="75">
        <v>54</v>
      </c>
      <c r="N63" s="75">
        <f t="shared" si="0"/>
        <v>64.8</v>
      </c>
      <c r="O63" s="48" t="s">
        <v>40</v>
      </c>
      <c r="P63" s="44"/>
      <c r="Q63" s="49" t="s">
        <v>2</v>
      </c>
      <c r="R63" s="69">
        <f>IF(Таблица68[[#This Row],[Столбец2]]="A",1,IF(Таблица68[[#This Row],[Столбец2]]="B",2,IF(Таблица68[[#This Row],[Столбец2]]="C",3)))</f>
        <v>1</v>
      </c>
      <c r="S63" s="103" t="s">
        <v>1602</v>
      </c>
    </row>
    <row r="64" spans="1:19" ht="18" customHeight="1">
      <c r="A64" s="43" t="s">
        <v>41</v>
      </c>
      <c r="B64" s="44" t="s">
        <v>437</v>
      </c>
      <c r="C64" s="44" t="s">
        <v>1297</v>
      </c>
      <c r="D64" s="45" t="s">
        <v>438</v>
      </c>
      <c r="E64" s="45" t="str">
        <f>RIGHT(Таблица68[[#This Row],[Полное  наименование]],18)</f>
        <v>SVA 20 D ANG PN 52</v>
      </c>
      <c r="F64" s="45" t="s">
        <v>39</v>
      </c>
      <c r="G64" s="45">
        <v>20</v>
      </c>
      <c r="H64" s="45">
        <v>52</v>
      </c>
      <c r="I64" s="45" t="s">
        <v>131</v>
      </c>
      <c r="J64" s="45" t="s">
        <v>225</v>
      </c>
      <c r="K64" s="46" t="s">
        <v>392</v>
      </c>
      <c r="L64" s="44" t="s">
        <v>442</v>
      </c>
      <c r="M64" s="75">
        <v>54</v>
      </c>
      <c r="N64" s="75">
        <f t="shared" si="0"/>
        <v>64.8</v>
      </c>
      <c r="O64" s="48" t="s">
        <v>40</v>
      </c>
      <c r="P64" s="44"/>
      <c r="Q64" s="49" t="s">
        <v>2</v>
      </c>
      <c r="R64" s="69">
        <f>IF(Таблица68[[#This Row],[Столбец2]]="A",1,IF(Таблица68[[#This Row],[Столбец2]]="B",2,IF(Таблица68[[#This Row],[Столбец2]]="C",3)))</f>
        <v>1</v>
      </c>
      <c r="S64" s="103" t="s">
        <v>1602</v>
      </c>
    </row>
    <row r="65" spans="1:19" ht="25.5">
      <c r="A65" s="43" t="s">
        <v>24</v>
      </c>
      <c r="B65" s="44" t="s">
        <v>437</v>
      </c>
      <c r="C65" s="44" t="s">
        <v>1298</v>
      </c>
      <c r="D65" s="45" t="s">
        <v>438</v>
      </c>
      <c r="E65" s="45" t="str">
        <f>RIGHT(Таблица68[[#This Row],[Полное  наименование]],18)</f>
        <v>SVA 25 D STR PN 52</v>
      </c>
      <c r="F65" s="45" t="s">
        <v>22</v>
      </c>
      <c r="G65" s="45">
        <v>25</v>
      </c>
      <c r="H65" s="45">
        <v>52</v>
      </c>
      <c r="I65" s="45" t="s">
        <v>131</v>
      </c>
      <c r="J65" s="45" t="s">
        <v>225</v>
      </c>
      <c r="K65" s="46" t="s">
        <v>392</v>
      </c>
      <c r="L65" s="44" t="s">
        <v>443</v>
      </c>
      <c r="M65" s="75">
        <v>66</v>
      </c>
      <c r="N65" s="75">
        <f t="shared" si="0"/>
        <v>79.2</v>
      </c>
      <c r="O65" s="48" t="s">
        <v>40</v>
      </c>
      <c r="P65" s="44"/>
      <c r="Q65" s="49" t="s">
        <v>2</v>
      </c>
      <c r="R65" s="69">
        <f>IF(Таблица68[[#This Row],[Столбец2]]="A",1,IF(Таблица68[[#This Row],[Столбец2]]="B",2,IF(Таблица68[[#This Row],[Столбец2]]="C",3)))</f>
        <v>1</v>
      </c>
      <c r="S65" s="103" t="s">
        <v>1602</v>
      </c>
    </row>
    <row r="66" spans="1:19" ht="18" customHeight="1">
      <c r="A66" s="43" t="s">
        <v>42</v>
      </c>
      <c r="B66" s="44" t="s">
        <v>437</v>
      </c>
      <c r="C66" s="44" t="s">
        <v>1299</v>
      </c>
      <c r="D66" s="45" t="s">
        <v>438</v>
      </c>
      <c r="E66" s="45" t="str">
        <f>RIGHT(Таблица68[[#This Row],[Полное  наименование]],18)</f>
        <v>SVA 25 D ANG PN 52</v>
      </c>
      <c r="F66" s="45" t="s">
        <v>39</v>
      </c>
      <c r="G66" s="45">
        <v>25</v>
      </c>
      <c r="H66" s="45">
        <v>52</v>
      </c>
      <c r="I66" s="45" t="s">
        <v>131</v>
      </c>
      <c r="J66" s="45" t="s">
        <v>225</v>
      </c>
      <c r="K66" s="46" t="s">
        <v>392</v>
      </c>
      <c r="L66" s="44" t="s">
        <v>444</v>
      </c>
      <c r="M66" s="75">
        <v>66</v>
      </c>
      <c r="N66" s="75">
        <f t="shared" si="0"/>
        <v>79.2</v>
      </c>
      <c r="O66" s="48" t="s">
        <v>40</v>
      </c>
      <c r="P66" s="44"/>
      <c r="Q66" s="49" t="s">
        <v>2</v>
      </c>
      <c r="R66" s="69">
        <f>IF(Таблица68[[#This Row],[Столбец2]]="A",1,IF(Таблица68[[#This Row],[Столбец2]]="B",2,IF(Таблица68[[#This Row],[Столбец2]]="C",3)))</f>
        <v>1</v>
      </c>
      <c r="S66" s="103" t="s">
        <v>1602</v>
      </c>
    </row>
    <row r="67" spans="1:19" ht="25.5">
      <c r="A67" s="43" t="s">
        <v>25</v>
      </c>
      <c r="B67" s="44" t="s">
        <v>437</v>
      </c>
      <c r="C67" s="44" t="s">
        <v>1300</v>
      </c>
      <c r="D67" s="45" t="s">
        <v>438</v>
      </c>
      <c r="E67" s="45" t="str">
        <f>RIGHT(Таблица68[[#This Row],[Полное  наименование]],18)</f>
        <v>SVA 32 D STR PN 52</v>
      </c>
      <c r="F67" s="45" t="s">
        <v>22</v>
      </c>
      <c r="G67" s="45">
        <v>32</v>
      </c>
      <c r="H67" s="45">
        <v>52</v>
      </c>
      <c r="I67" s="45" t="s">
        <v>131</v>
      </c>
      <c r="J67" s="45" t="s">
        <v>225</v>
      </c>
      <c r="K67" s="46" t="s">
        <v>392</v>
      </c>
      <c r="L67" s="44" t="s">
        <v>445</v>
      </c>
      <c r="M67" s="75">
        <v>84</v>
      </c>
      <c r="N67" s="75">
        <f t="shared" si="0"/>
        <v>100.8</v>
      </c>
      <c r="O67" s="48" t="s">
        <v>40</v>
      </c>
      <c r="P67" s="44"/>
      <c r="Q67" s="49" t="s">
        <v>2</v>
      </c>
      <c r="R67" s="69">
        <f>IF(Таблица68[[#This Row],[Столбец2]]="A",1,IF(Таблица68[[#This Row],[Столбец2]]="B",2,IF(Таблица68[[#This Row],[Столбец2]]="C",3)))</f>
        <v>1</v>
      </c>
      <c r="S67" s="103" t="s">
        <v>1602</v>
      </c>
    </row>
    <row r="68" spans="1:19" ht="15" customHeight="1">
      <c r="A68" s="43" t="s">
        <v>43</v>
      </c>
      <c r="B68" s="44" t="s">
        <v>437</v>
      </c>
      <c r="C68" s="44" t="s">
        <v>1301</v>
      </c>
      <c r="D68" s="45" t="s">
        <v>438</v>
      </c>
      <c r="E68" s="45" t="str">
        <f>RIGHT(Таблица68[[#This Row],[Полное  наименование]],18)</f>
        <v>SVA 32 D ANG PN 52</v>
      </c>
      <c r="F68" s="45" t="s">
        <v>39</v>
      </c>
      <c r="G68" s="45">
        <v>32</v>
      </c>
      <c r="H68" s="45">
        <v>52</v>
      </c>
      <c r="I68" s="45" t="s">
        <v>131</v>
      </c>
      <c r="J68" s="45" t="s">
        <v>225</v>
      </c>
      <c r="K68" s="46" t="s">
        <v>392</v>
      </c>
      <c r="L68" s="44" t="s">
        <v>446</v>
      </c>
      <c r="M68" s="75">
        <v>84</v>
      </c>
      <c r="N68" s="75">
        <f t="shared" si="0"/>
        <v>100.8</v>
      </c>
      <c r="O68" s="48" t="s">
        <v>40</v>
      </c>
      <c r="P68" s="44"/>
      <c r="Q68" s="49" t="s">
        <v>2</v>
      </c>
      <c r="R68" s="69">
        <f>IF(Таблица68[[#This Row],[Столбец2]]="A",1,IF(Таблица68[[#This Row],[Столбец2]]="B",2,IF(Таблица68[[#This Row],[Столбец2]]="C",3)))</f>
        <v>1</v>
      </c>
      <c r="S68" s="103" t="s">
        <v>1602</v>
      </c>
    </row>
    <row r="69" spans="1:19" ht="25.5">
      <c r="A69" s="43" t="s">
        <v>26</v>
      </c>
      <c r="B69" s="44" t="s">
        <v>437</v>
      </c>
      <c r="C69" s="44" t="s">
        <v>1302</v>
      </c>
      <c r="D69" s="45" t="s">
        <v>438</v>
      </c>
      <c r="E69" s="45" t="str">
        <f>RIGHT(Таблица68[[#This Row],[Полное  наименование]],18)</f>
        <v>SVA 40 D STR PN 52</v>
      </c>
      <c r="F69" s="45" t="s">
        <v>22</v>
      </c>
      <c r="G69" s="45">
        <v>40</v>
      </c>
      <c r="H69" s="45">
        <v>52</v>
      </c>
      <c r="I69" s="45" t="s">
        <v>131</v>
      </c>
      <c r="J69" s="45" t="s">
        <v>225</v>
      </c>
      <c r="K69" s="46" t="s">
        <v>392</v>
      </c>
      <c r="L69" s="44" t="s">
        <v>447</v>
      </c>
      <c r="M69" s="75">
        <v>112</v>
      </c>
      <c r="N69" s="75">
        <f t="shared" si="0"/>
        <v>134.4</v>
      </c>
      <c r="O69" s="48" t="s">
        <v>40</v>
      </c>
      <c r="P69" s="44"/>
      <c r="Q69" s="49" t="s">
        <v>2</v>
      </c>
      <c r="R69" s="69">
        <f>IF(Таблица68[[#This Row],[Столбец2]]="A",1,IF(Таблица68[[#This Row],[Столбец2]]="B",2,IF(Таблица68[[#This Row],[Столбец2]]="C",3)))</f>
        <v>1</v>
      </c>
      <c r="S69" s="103" t="s">
        <v>1602</v>
      </c>
    </row>
    <row r="70" spans="1:19" ht="18" customHeight="1">
      <c r="A70" s="43" t="s">
        <v>44</v>
      </c>
      <c r="B70" s="44" t="s">
        <v>437</v>
      </c>
      <c r="C70" s="44" t="s">
        <v>1303</v>
      </c>
      <c r="D70" s="45" t="s">
        <v>438</v>
      </c>
      <c r="E70" s="45" t="str">
        <f>RIGHT(Таблица68[[#This Row],[Полное  наименование]],18)</f>
        <v>SVA 40 D ANG PN 52</v>
      </c>
      <c r="F70" s="45" t="s">
        <v>39</v>
      </c>
      <c r="G70" s="45">
        <v>40</v>
      </c>
      <c r="H70" s="45">
        <v>52</v>
      </c>
      <c r="I70" s="45" t="s">
        <v>131</v>
      </c>
      <c r="J70" s="45" t="s">
        <v>225</v>
      </c>
      <c r="K70" s="46" t="s">
        <v>392</v>
      </c>
      <c r="L70" s="44" t="s">
        <v>448</v>
      </c>
      <c r="M70" s="75">
        <v>112</v>
      </c>
      <c r="N70" s="75">
        <f t="shared" si="0"/>
        <v>134.4</v>
      </c>
      <c r="O70" s="48" t="s">
        <v>40</v>
      </c>
      <c r="P70" s="44"/>
      <c r="Q70" s="49" t="s">
        <v>2</v>
      </c>
      <c r="R70" s="69">
        <f>IF(Таблица68[[#This Row],[Столбец2]]="A",1,IF(Таблица68[[#This Row],[Столбец2]]="B",2,IF(Таблица68[[#This Row],[Столбец2]]="C",3)))</f>
        <v>1</v>
      </c>
      <c r="S70" s="103" t="s">
        <v>1602</v>
      </c>
    </row>
    <row r="71" spans="1:19" ht="25.5">
      <c r="A71" s="43" t="s">
        <v>27</v>
      </c>
      <c r="B71" s="44" t="s">
        <v>437</v>
      </c>
      <c r="C71" s="44" t="s">
        <v>1304</v>
      </c>
      <c r="D71" s="45" t="s">
        <v>438</v>
      </c>
      <c r="E71" s="45" t="str">
        <f>RIGHT(Таблица68[[#This Row],[Полное  наименование]],18)</f>
        <v>SVA 50 D STR PN 52</v>
      </c>
      <c r="F71" s="45" t="s">
        <v>22</v>
      </c>
      <c r="G71" s="45">
        <v>50</v>
      </c>
      <c r="H71" s="45">
        <v>52</v>
      </c>
      <c r="I71" s="45" t="s">
        <v>131</v>
      </c>
      <c r="J71" s="45" t="s">
        <v>225</v>
      </c>
      <c r="K71" s="46" t="s">
        <v>392</v>
      </c>
      <c r="L71" s="44" t="s">
        <v>449</v>
      </c>
      <c r="M71" s="75">
        <v>135</v>
      </c>
      <c r="N71" s="75">
        <f t="shared" si="0"/>
        <v>162</v>
      </c>
      <c r="O71" s="48" t="s">
        <v>40</v>
      </c>
      <c r="P71" s="44"/>
      <c r="Q71" s="49" t="s">
        <v>2</v>
      </c>
      <c r="R71" s="69">
        <f>IF(Таблица68[[#This Row],[Столбец2]]="A",1,IF(Таблица68[[#This Row],[Столбец2]]="B",2,IF(Таблица68[[#This Row],[Столбец2]]="C",3)))</f>
        <v>1</v>
      </c>
      <c r="S71" s="103" t="s">
        <v>1602</v>
      </c>
    </row>
    <row r="72" spans="1:19" ht="14.25" customHeight="1">
      <c r="A72" s="43" t="s">
        <v>45</v>
      </c>
      <c r="B72" s="44" t="s">
        <v>437</v>
      </c>
      <c r="C72" s="44" t="s">
        <v>1305</v>
      </c>
      <c r="D72" s="45" t="s">
        <v>438</v>
      </c>
      <c r="E72" s="45" t="str">
        <f>RIGHT(Таблица68[[#This Row],[Полное  наименование]],18)</f>
        <v>SVA 50 D ANG PN 52</v>
      </c>
      <c r="F72" s="45" t="s">
        <v>39</v>
      </c>
      <c r="G72" s="45">
        <v>50</v>
      </c>
      <c r="H72" s="45">
        <v>52</v>
      </c>
      <c r="I72" s="45" t="s">
        <v>131</v>
      </c>
      <c r="J72" s="45" t="s">
        <v>225</v>
      </c>
      <c r="K72" s="46" t="s">
        <v>392</v>
      </c>
      <c r="L72" s="44" t="s">
        <v>450</v>
      </c>
      <c r="M72" s="75">
        <v>135</v>
      </c>
      <c r="N72" s="75">
        <f t="shared" si="0"/>
        <v>162</v>
      </c>
      <c r="O72" s="48" t="s">
        <v>40</v>
      </c>
      <c r="P72" s="44"/>
      <c r="Q72" s="49" t="s">
        <v>2</v>
      </c>
      <c r="R72" s="69">
        <f>IF(Таблица68[[#This Row],[Столбец2]]="A",1,IF(Таблица68[[#This Row],[Столбец2]]="B",2,IF(Таблица68[[#This Row],[Столбец2]]="C",3)))</f>
        <v>1</v>
      </c>
      <c r="S72" s="103" t="s">
        <v>1602</v>
      </c>
    </row>
    <row r="73" spans="1:19" ht="25.5">
      <c r="A73" s="43" t="s">
        <v>28</v>
      </c>
      <c r="B73" s="44" t="s">
        <v>437</v>
      </c>
      <c r="C73" s="44" t="s">
        <v>1306</v>
      </c>
      <c r="D73" s="45" t="s">
        <v>438</v>
      </c>
      <c r="E73" s="45" t="str">
        <f>RIGHT(Таблица68[[#This Row],[Полное  наименование]],18)</f>
        <v>SVA 65 D STR PN 52</v>
      </c>
      <c r="F73" s="45" t="s">
        <v>22</v>
      </c>
      <c r="G73" s="45">
        <v>65</v>
      </c>
      <c r="H73" s="45">
        <v>52</v>
      </c>
      <c r="I73" s="45" t="s">
        <v>131</v>
      </c>
      <c r="J73" s="45" t="s">
        <v>225</v>
      </c>
      <c r="K73" s="46" t="s">
        <v>392</v>
      </c>
      <c r="L73" s="44" t="s">
        <v>451</v>
      </c>
      <c r="M73" s="75">
        <v>175</v>
      </c>
      <c r="N73" s="75">
        <f t="shared" si="0"/>
        <v>210</v>
      </c>
      <c r="O73" s="48" t="s">
        <v>40</v>
      </c>
      <c r="P73" s="44"/>
      <c r="Q73" s="49" t="s">
        <v>2</v>
      </c>
      <c r="R73" s="69">
        <f>IF(Таблица68[[#This Row],[Столбец2]]="A",1,IF(Таблица68[[#This Row],[Столбец2]]="B",2,IF(Таблица68[[#This Row],[Столбец2]]="C",3)))</f>
        <v>1</v>
      </c>
      <c r="S73" s="103" t="s">
        <v>1602</v>
      </c>
    </row>
    <row r="74" spans="1:19" ht="18" customHeight="1">
      <c r="A74" s="43" t="s">
        <v>46</v>
      </c>
      <c r="B74" s="44" t="s">
        <v>437</v>
      </c>
      <c r="C74" s="44" t="s">
        <v>1307</v>
      </c>
      <c r="D74" s="45" t="s">
        <v>438</v>
      </c>
      <c r="E74" s="45" t="str">
        <f>RIGHT(Таблица68[[#This Row],[Полное  наименование]],18)</f>
        <v>SVA 65 D ANG PN 52</v>
      </c>
      <c r="F74" s="45" t="s">
        <v>39</v>
      </c>
      <c r="G74" s="45">
        <v>65</v>
      </c>
      <c r="H74" s="45">
        <v>52</v>
      </c>
      <c r="I74" s="45" t="s">
        <v>131</v>
      </c>
      <c r="J74" s="45" t="s">
        <v>225</v>
      </c>
      <c r="K74" s="46" t="s">
        <v>392</v>
      </c>
      <c r="L74" s="44" t="s">
        <v>452</v>
      </c>
      <c r="M74" s="75">
        <v>175</v>
      </c>
      <c r="N74" s="75">
        <f t="shared" si="0"/>
        <v>210</v>
      </c>
      <c r="O74" s="48" t="s">
        <v>40</v>
      </c>
      <c r="P74" s="44"/>
      <c r="Q74" s="49" t="s">
        <v>2</v>
      </c>
      <c r="R74" s="69">
        <f>IF(Таблица68[[#This Row],[Столбец2]]="A",1,IF(Таблица68[[#This Row],[Столбец2]]="B",2,IF(Таблица68[[#This Row],[Столбец2]]="C",3)))</f>
        <v>1</v>
      </c>
      <c r="S74" s="103" t="s">
        <v>1602</v>
      </c>
    </row>
    <row r="75" spans="1:19" ht="16.5">
      <c r="A75" s="43" t="s">
        <v>29</v>
      </c>
      <c r="B75" s="44" t="s">
        <v>437</v>
      </c>
      <c r="C75" s="44" t="s">
        <v>1308</v>
      </c>
      <c r="D75" s="45" t="s">
        <v>438</v>
      </c>
      <c r="E75" s="45" t="str">
        <f>RIGHT(Таблица68[[#This Row],[Полное  наименование]],18)</f>
        <v>SVA 80 D STR PN 52</v>
      </c>
      <c r="F75" s="45" t="s">
        <v>22</v>
      </c>
      <c r="G75" s="45">
        <v>80</v>
      </c>
      <c r="H75" s="45">
        <v>52</v>
      </c>
      <c r="I75" s="45" t="s">
        <v>131</v>
      </c>
      <c r="J75" s="45" t="s">
        <v>225</v>
      </c>
      <c r="K75" s="46" t="s">
        <v>392</v>
      </c>
      <c r="L75" s="44" t="s">
        <v>453</v>
      </c>
      <c r="M75" s="75">
        <v>203</v>
      </c>
      <c r="N75" s="75">
        <f t="shared" si="0"/>
        <v>243.6</v>
      </c>
      <c r="O75" s="48" t="s">
        <v>40</v>
      </c>
      <c r="P75" s="44"/>
      <c r="Q75" s="57" t="s">
        <v>4</v>
      </c>
      <c r="R75" s="69">
        <f>IF(Таблица68[[#This Row],[Столбец2]]="A",1,IF(Таблица68[[#This Row],[Столбец2]]="B",2,IF(Таблица68[[#This Row],[Столбец2]]="C",3)))</f>
        <v>2</v>
      </c>
      <c r="S75" s="103" t="s">
        <v>1603</v>
      </c>
    </row>
    <row r="76" spans="1:19" ht="18" customHeight="1">
      <c r="A76" s="43" t="s">
        <v>47</v>
      </c>
      <c r="B76" s="44" t="s">
        <v>437</v>
      </c>
      <c r="C76" s="44" t="s">
        <v>1309</v>
      </c>
      <c r="D76" s="45" t="s">
        <v>438</v>
      </c>
      <c r="E76" s="45" t="str">
        <f>RIGHT(Таблица68[[#This Row],[Полное  наименование]],18)</f>
        <v>SVA 80 D ANG PN 52</v>
      </c>
      <c r="F76" s="45" t="s">
        <v>39</v>
      </c>
      <c r="G76" s="45">
        <v>80</v>
      </c>
      <c r="H76" s="45">
        <v>52</v>
      </c>
      <c r="I76" s="45" t="s">
        <v>131</v>
      </c>
      <c r="J76" s="45" t="s">
        <v>225</v>
      </c>
      <c r="K76" s="46" t="s">
        <v>392</v>
      </c>
      <c r="L76" s="44" t="s">
        <v>454</v>
      </c>
      <c r="M76" s="75">
        <v>203</v>
      </c>
      <c r="N76" s="75">
        <f t="shared" si="0"/>
        <v>243.6</v>
      </c>
      <c r="O76" s="48" t="s">
        <v>40</v>
      </c>
      <c r="P76" s="44"/>
      <c r="Q76" s="49" t="s">
        <v>2</v>
      </c>
      <c r="R76" s="69">
        <f>IF(Таблица68[[#This Row],[Столбец2]]="A",1,IF(Таблица68[[#This Row],[Столбец2]]="B",2,IF(Таблица68[[#This Row],[Столбец2]]="C",3)))</f>
        <v>1</v>
      </c>
      <c r="S76" s="103" t="s">
        <v>1602</v>
      </c>
    </row>
    <row r="77" spans="1:19" s="56" customFormat="1" ht="15.75" customHeight="1">
      <c r="A77" s="43" t="s">
        <v>30</v>
      </c>
      <c r="B77" s="44" t="s">
        <v>437</v>
      </c>
      <c r="C77" s="44" t="s">
        <v>1310</v>
      </c>
      <c r="D77" s="45" t="s">
        <v>438</v>
      </c>
      <c r="E77" s="45" t="str">
        <f>RIGHT(Таблица68[[#This Row],[Полное  наименование]],19)</f>
        <v>SVA 100 D STR PN 52</v>
      </c>
      <c r="F77" s="45" t="s">
        <v>22</v>
      </c>
      <c r="G77" s="45">
        <v>100</v>
      </c>
      <c r="H77" s="45">
        <v>52</v>
      </c>
      <c r="I77" s="45" t="s">
        <v>131</v>
      </c>
      <c r="J77" s="45" t="s">
        <v>225</v>
      </c>
      <c r="K77" s="46" t="s">
        <v>392</v>
      </c>
      <c r="L77" s="44" t="s">
        <v>455</v>
      </c>
      <c r="M77" s="75">
        <v>410</v>
      </c>
      <c r="N77" s="75">
        <f t="shared" si="0"/>
        <v>492</v>
      </c>
      <c r="O77" s="48" t="s">
        <v>40</v>
      </c>
      <c r="P77" s="55"/>
      <c r="Q77" s="57" t="s">
        <v>4</v>
      </c>
      <c r="R77" s="69">
        <f>IF(Таблица68[[#This Row],[Столбец2]]="A",1,IF(Таблица68[[#This Row],[Столбец2]]="B",2,IF(Таблица68[[#This Row],[Столбец2]]="C",3)))</f>
        <v>2</v>
      </c>
      <c r="S77" s="105" t="s">
        <v>1603</v>
      </c>
    </row>
    <row r="78" spans="1:19" s="56" customFormat="1" ht="28.5">
      <c r="A78" s="43" t="s">
        <v>48</v>
      </c>
      <c r="B78" s="44" t="s">
        <v>437</v>
      </c>
      <c r="C78" s="44" t="s">
        <v>1311</v>
      </c>
      <c r="D78" s="45" t="s">
        <v>438</v>
      </c>
      <c r="E78" s="45" t="str">
        <f>RIGHT(Таблица68[[#This Row],[Полное  наименование]],19)</f>
        <v>SVA 100 D ANG PN 52</v>
      </c>
      <c r="F78" s="45" t="s">
        <v>39</v>
      </c>
      <c r="G78" s="45">
        <v>100</v>
      </c>
      <c r="H78" s="45">
        <v>52</v>
      </c>
      <c r="I78" s="45" t="s">
        <v>131</v>
      </c>
      <c r="J78" s="45" t="s">
        <v>225</v>
      </c>
      <c r="K78" s="46" t="s">
        <v>392</v>
      </c>
      <c r="L78" s="44" t="s">
        <v>456</v>
      </c>
      <c r="M78" s="75">
        <v>410</v>
      </c>
      <c r="N78" s="75">
        <f t="shared" si="0"/>
        <v>492</v>
      </c>
      <c r="O78" s="48" t="s">
        <v>40</v>
      </c>
      <c r="P78" s="55"/>
      <c r="Q78" s="49" t="s">
        <v>2</v>
      </c>
      <c r="R78" s="69">
        <f>IF(Таблица68[[#This Row],[Столбец2]]="A",1,IF(Таблица68[[#This Row],[Столбец2]]="B",2,IF(Таблица68[[#This Row],[Столбец2]]="C",3)))</f>
        <v>1</v>
      </c>
      <c r="S78" s="105" t="s">
        <v>1602</v>
      </c>
    </row>
    <row r="79" spans="1:19" s="56" customFormat="1" ht="28.5">
      <c r="A79" s="43" t="s">
        <v>31</v>
      </c>
      <c r="B79" s="44" t="s">
        <v>437</v>
      </c>
      <c r="C79" s="44" t="s">
        <v>1312</v>
      </c>
      <c r="D79" s="45" t="s">
        <v>438</v>
      </c>
      <c r="E79" s="45" t="str">
        <f>RIGHT(Таблица68[[#This Row],[Полное  наименование]],19)</f>
        <v>SVA 125 D STR PN 52</v>
      </c>
      <c r="F79" s="45" t="s">
        <v>22</v>
      </c>
      <c r="G79" s="45">
        <v>125</v>
      </c>
      <c r="H79" s="45">
        <v>52</v>
      </c>
      <c r="I79" s="45" t="s">
        <v>131</v>
      </c>
      <c r="J79" s="45" t="s">
        <v>225</v>
      </c>
      <c r="K79" s="46" t="s">
        <v>392</v>
      </c>
      <c r="L79" s="44" t="s">
        <v>457</v>
      </c>
      <c r="M79" s="75">
        <v>700</v>
      </c>
      <c r="N79" s="75">
        <f t="shared" si="0"/>
        <v>840</v>
      </c>
      <c r="O79" s="48" t="s">
        <v>40</v>
      </c>
      <c r="P79" s="55"/>
      <c r="Q79" s="57" t="s">
        <v>4</v>
      </c>
      <c r="R79" s="69">
        <f>IF(Таблица68[[#This Row],[Столбец2]]="A",1,IF(Таблица68[[#This Row],[Столбец2]]="B",2,IF(Таблица68[[#This Row],[Столбец2]]="C",3)))</f>
        <v>2</v>
      </c>
      <c r="S79" s="105" t="s">
        <v>1603</v>
      </c>
    </row>
    <row r="80" spans="1:19" s="56" customFormat="1" ht="28.5">
      <c r="A80" s="43" t="s">
        <v>49</v>
      </c>
      <c r="B80" s="44" t="s">
        <v>437</v>
      </c>
      <c r="C80" s="44" t="s">
        <v>1313</v>
      </c>
      <c r="D80" s="45" t="s">
        <v>438</v>
      </c>
      <c r="E80" s="45" t="str">
        <f>RIGHT(Таблица68[[#This Row],[Полное  наименование]],19)</f>
        <v>SVA 125 D ANG PN 52</v>
      </c>
      <c r="F80" s="45" t="s">
        <v>39</v>
      </c>
      <c r="G80" s="45">
        <v>125</v>
      </c>
      <c r="H80" s="45">
        <v>52</v>
      </c>
      <c r="I80" s="45" t="s">
        <v>131</v>
      </c>
      <c r="J80" s="45" t="s">
        <v>225</v>
      </c>
      <c r="K80" s="46" t="s">
        <v>392</v>
      </c>
      <c r="L80" s="44" t="s">
        <v>458</v>
      </c>
      <c r="M80" s="75">
        <v>700</v>
      </c>
      <c r="N80" s="75">
        <f t="shared" si="0"/>
        <v>840</v>
      </c>
      <c r="O80" s="48" t="s">
        <v>40</v>
      </c>
      <c r="P80" s="55"/>
      <c r="Q80" s="49" t="s">
        <v>2</v>
      </c>
      <c r="R80" s="69">
        <f>IF(Таблица68[[#This Row],[Столбец2]]="A",1,IF(Таблица68[[#This Row],[Столбец2]]="B",2,IF(Таблица68[[#This Row],[Столбец2]]="C",3)))</f>
        <v>1</v>
      </c>
      <c r="S80" s="105" t="s">
        <v>1602</v>
      </c>
    </row>
    <row r="81" spans="1:19" s="56" customFormat="1" ht="28.5">
      <c r="A81" s="43" t="s">
        <v>32</v>
      </c>
      <c r="B81" s="44" t="s">
        <v>437</v>
      </c>
      <c r="C81" s="44" t="s">
        <v>1314</v>
      </c>
      <c r="D81" s="45" t="s">
        <v>438</v>
      </c>
      <c r="E81" s="45" t="str">
        <f>RIGHT(Таблица68[[#This Row],[Полное  наименование]],19)</f>
        <v>SVA 150 D STR PN 52</v>
      </c>
      <c r="F81" s="45" t="s">
        <v>22</v>
      </c>
      <c r="G81" s="45">
        <v>150</v>
      </c>
      <c r="H81" s="45">
        <v>52</v>
      </c>
      <c r="I81" s="45" t="s">
        <v>131</v>
      </c>
      <c r="J81" s="45" t="s">
        <v>225</v>
      </c>
      <c r="K81" s="46" t="s">
        <v>392</v>
      </c>
      <c r="L81" s="44" t="s">
        <v>459</v>
      </c>
      <c r="M81" s="75">
        <v>980</v>
      </c>
      <c r="N81" s="75">
        <f t="shared" si="0"/>
        <v>1176</v>
      </c>
      <c r="O81" s="48" t="s">
        <v>40</v>
      </c>
      <c r="P81" s="55"/>
      <c r="Q81" s="57" t="s">
        <v>4</v>
      </c>
      <c r="R81" s="69">
        <f>IF(Таблица68[[#This Row],[Столбец2]]="A",1,IF(Таблица68[[#This Row],[Столбец2]]="B",2,IF(Таблица68[[#This Row],[Столбец2]]="C",3)))</f>
        <v>2</v>
      </c>
      <c r="S81" s="105" t="s">
        <v>1603</v>
      </c>
    </row>
    <row r="82" spans="1:19" s="56" customFormat="1" ht="15" customHeight="1">
      <c r="A82" s="43" t="s">
        <v>50</v>
      </c>
      <c r="B82" s="44" t="s">
        <v>437</v>
      </c>
      <c r="C82" s="44" t="s">
        <v>1315</v>
      </c>
      <c r="D82" s="45" t="s">
        <v>438</v>
      </c>
      <c r="E82" s="45" t="str">
        <f>RIGHT(Таблица68[[#This Row],[Полное  наименование]],19)</f>
        <v>SVA 150 D ANG PN 52</v>
      </c>
      <c r="F82" s="45" t="s">
        <v>39</v>
      </c>
      <c r="G82" s="45">
        <v>150</v>
      </c>
      <c r="H82" s="45">
        <v>52</v>
      </c>
      <c r="I82" s="45" t="s">
        <v>131</v>
      </c>
      <c r="J82" s="45" t="s">
        <v>225</v>
      </c>
      <c r="K82" s="46" t="s">
        <v>392</v>
      </c>
      <c r="L82" s="44" t="s">
        <v>460</v>
      </c>
      <c r="M82" s="75">
        <v>980</v>
      </c>
      <c r="N82" s="75">
        <f t="shared" si="0"/>
        <v>1176</v>
      </c>
      <c r="O82" s="48" t="s">
        <v>40</v>
      </c>
      <c r="P82" s="55"/>
      <c r="Q82" s="54" t="s">
        <v>6</v>
      </c>
      <c r="R82" s="69">
        <f>IF(Таблица68[[#This Row],[Столбец2]]="A",1,IF(Таблица68[[#This Row],[Столбец2]]="B",2,IF(Таблица68[[#This Row],[Столбец2]]="C",3)))</f>
        <v>3</v>
      </c>
      <c r="S82" s="105" t="s">
        <v>1640</v>
      </c>
    </row>
    <row r="83" spans="1:19" ht="17.25" customHeight="1">
      <c r="A83" s="43" t="s">
        <v>33</v>
      </c>
      <c r="B83" s="44" t="s">
        <v>437</v>
      </c>
      <c r="C83" s="44" t="s">
        <v>1316</v>
      </c>
      <c r="D83" s="45" t="s">
        <v>438</v>
      </c>
      <c r="E83" s="45" t="str">
        <f>RIGHT(Таблица68[[#This Row],[Полное  наименование]],19)</f>
        <v>SVA 100 D STR PN 40</v>
      </c>
      <c r="F83" s="45" t="s">
        <v>22</v>
      </c>
      <c r="G83" s="45">
        <v>100</v>
      </c>
      <c r="H83" s="45">
        <v>40</v>
      </c>
      <c r="I83" s="45" t="s">
        <v>131</v>
      </c>
      <c r="J83" s="45" t="s">
        <v>225</v>
      </c>
      <c r="K83" s="46" t="s">
        <v>392</v>
      </c>
      <c r="L83" s="44" t="s">
        <v>455</v>
      </c>
      <c r="M83" s="75">
        <v>350</v>
      </c>
      <c r="N83" s="75">
        <f>M83*1.2</f>
        <v>420</v>
      </c>
      <c r="O83" s="48" t="s">
        <v>40</v>
      </c>
      <c r="P83" s="44"/>
      <c r="Q83" s="57" t="s">
        <v>4</v>
      </c>
      <c r="R83" s="69">
        <f>IF(Таблица68[[#This Row],[Столбец2]]="A",1,IF(Таблица68[[#This Row],[Столбец2]]="B",2,IF(Таблица68[[#This Row],[Столбец2]]="C",3)))</f>
        <v>2</v>
      </c>
      <c r="S83" s="103" t="s">
        <v>1603</v>
      </c>
    </row>
    <row r="84" spans="1:19" ht="15" customHeight="1">
      <c r="A84" s="43" t="s">
        <v>51</v>
      </c>
      <c r="B84" s="44" t="s">
        <v>437</v>
      </c>
      <c r="C84" s="44" t="s">
        <v>1317</v>
      </c>
      <c r="D84" s="45" t="s">
        <v>438</v>
      </c>
      <c r="E84" s="45" t="str">
        <f>RIGHT(Таблица68[[#This Row],[Полное  наименование]],19)</f>
        <v>SVA 100 D ANG PN 40</v>
      </c>
      <c r="F84" s="45" t="s">
        <v>39</v>
      </c>
      <c r="G84" s="45">
        <v>100</v>
      </c>
      <c r="H84" s="45">
        <v>40</v>
      </c>
      <c r="I84" s="45" t="s">
        <v>131</v>
      </c>
      <c r="J84" s="45" t="s">
        <v>225</v>
      </c>
      <c r="K84" s="46" t="s">
        <v>392</v>
      </c>
      <c r="L84" s="44" t="s">
        <v>456</v>
      </c>
      <c r="M84" s="75">
        <v>350</v>
      </c>
      <c r="N84" s="75">
        <f t="shared" si="0"/>
        <v>420</v>
      </c>
      <c r="O84" s="48" t="s">
        <v>40</v>
      </c>
      <c r="P84" s="44"/>
      <c r="Q84" s="57" t="s">
        <v>4</v>
      </c>
      <c r="R84" s="69">
        <f>IF(Таблица68[[#This Row],[Столбец2]]="A",1,IF(Таблица68[[#This Row],[Столбец2]]="B",2,IF(Таблица68[[#This Row],[Столбец2]]="C",3)))</f>
        <v>2</v>
      </c>
      <c r="S84" s="103" t="s">
        <v>1603</v>
      </c>
    </row>
    <row r="85" spans="1:19" ht="18" customHeight="1">
      <c r="A85" s="43" t="s">
        <v>34</v>
      </c>
      <c r="B85" s="44" t="s">
        <v>437</v>
      </c>
      <c r="C85" s="44" t="s">
        <v>1318</v>
      </c>
      <c r="D85" s="45" t="s">
        <v>438</v>
      </c>
      <c r="E85" s="45" t="str">
        <f>RIGHT(Таблица68[[#This Row],[Полное  наименование]],19)</f>
        <v>SVA 125 D STR PN 40</v>
      </c>
      <c r="F85" s="45" t="s">
        <v>22</v>
      </c>
      <c r="G85" s="45">
        <v>125</v>
      </c>
      <c r="H85" s="45">
        <v>40</v>
      </c>
      <c r="I85" s="45" t="s">
        <v>131</v>
      </c>
      <c r="J85" s="45" t="s">
        <v>225</v>
      </c>
      <c r="K85" s="46" t="s">
        <v>392</v>
      </c>
      <c r="L85" s="44" t="s">
        <v>457</v>
      </c>
      <c r="M85" s="75">
        <v>580</v>
      </c>
      <c r="N85" s="75">
        <f t="shared" si="0"/>
        <v>696</v>
      </c>
      <c r="O85" s="48" t="s">
        <v>40</v>
      </c>
      <c r="P85" s="44"/>
      <c r="Q85" s="57" t="s">
        <v>4</v>
      </c>
      <c r="R85" s="69">
        <f>IF(Таблица68[[#This Row],[Столбец2]]="A",1,IF(Таблица68[[#This Row],[Столбец2]]="B",2,IF(Таблица68[[#This Row],[Столбец2]]="C",3)))</f>
        <v>2</v>
      </c>
      <c r="S85" s="103" t="s">
        <v>1603</v>
      </c>
    </row>
    <row r="86" spans="1:19" ht="15.75" customHeight="1">
      <c r="A86" s="43" t="s">
        <v>52</v>
      </c>
      <c r="B86" s="44" t="s">
        <v>437</v>
      </c>
      <c r="C86" s="44" t="s">
        <v>1319</v>
      </c>
      <c r="D86" s="45" t="s">
        <v>438</v>
      </c>
      <c r="E86" s="45" t="str">
        <f>RIGHT(Таблица68[[#This Row],[Полное  наименование]],19)</f>
        <v>SVA 125 D ANG PN 40</v>
      </c>
      <c r="F86" s="45" t="s">
        <v>39</v>
      </c>
      <c r="G86" s="45">
        <v>125</v>
      </c>
      <c r="H86" s="45">
        <v>40</v>
      </c>
      <c r="I86" s="45" t="s">
        <v>131</v>
      </c>
      <c r="J86" s="45" t="s">
        <v>225</v>
      </c>
      <c r="K86" s="46" t="s">
        <v>392</v>
      </c>
      <c r="L86" s="44" t="s">
        <v>458</v>
      </c>
      <c r="M86" s="75">
        <v>580</v>
      </c>
      <c r="N86" s="75">
        <f t="shared" si="0"/>
        <v>696</v>
      </c>
      <c r="O86" s="48" t="s">
        <v>40</v>
      </c>
      <c r="P86" s="44"/>
      <c r="Q86" s="57" t="s">
        <v>4</v>
      </c>
      <c r="R86" s="69">
        <f>IF(Таблица68[[#This Row],[Столбец2]]="A",1,IF(Таблица68[[#This Row],[Столбец2]]="B",2,IF(Таблица68[[#This Row],[Столбец2]]="C",3)))</f>
        <v>2</v>
      </c>
      <c r="S86" s="103" t="s">
        <v>1603</v>
      </c>
    </row>
    <row r="87" spans="1:19" ht="16.5" customHeight="1">
      <c r="A87" s="43" t="s">
        <v>35</v>
      </c>
      <c r="B87" s="44" t="s">
        <v>437</v>
      </c>
      <c r="C87" s="44" t="s">
        <v>1320</v>
      </c>
      <c r="D87" s="45" t="s">
        <v>438</v>
      </c>
      <c r="E87" s="45" t="str">
        <f>RIGHT(Таблица68[[#This Row],[Полное  наименование]],19)</f>
        <v>SVA 150 D STR PN 40</v>
      </c>
      <c r="F87" s="45" t="s">
        <v>22</v>
      </c>
      <c r="G87" s="45">
        <v>150</v>
      </c>
      <c r="H87" s="45">
        <v>40</v>
      </c>
      <c r="I87" s="45" t="s">
        <v>131</v>
      </c>
      <c r="J87" s="45" t="s">
        <v>225</v>
      </c>
      <c r="K87" s="46" t="s">
        <v>392</v>
      </c>
      <c r="L87" s="44" t="s">
        <v>459</v>
      </c>
      <c r="M87" s="75">
        <v>820</v>
      </c>
      <c r="N87" s="75">
        <f t="shared" si="0"/>
        <v>984</v>
      </c>
      <c r="O87" s="48" t="s">
        <v>40</v>
      </c>
      <c r="P87" s="44"/>
      <c r="Q87" s="57" t="s">
        <v>4</v>
      </c>
      <c r="R87" s="69">
        <f>IF(Таблица68[[#This Row],[Столбец2]]="A",1,IF(Таблица68[[#This Row],[Столбец2]]="B",2,IF(Таблица68[[#This Row],[Столбец2]]="C",3)))</f>
        <v>2</v>
      </c>
      <c r="S87" s="103" t="s">
        <v>1603</v>
      </c>
    </row>
    <row r="88" spans="1:19" ht="15" customHeight="1">
      <c r="A88" s="43" t="s">
        <v>53</v>
      </c>
      <c r="B88" s="44" t="s">
        <v>437</v>
      </c>
      <c r="C88" s="44" t="s">
        <v>1321</v>
      </c>
      <c r="D88" s="45" t="s">
        <v>438</v>
      </c>
      <c r="E88" s="45" t="str">
        <f>RIGHT(Таблица68[[#This Row],[Полное  наименование]],19)</f>
        <v>SVA 150 D ANG PN 40</v>
      </c>
      <c r="F88" s="45" t="s">
        <v>39</v>
      </c>
      <c r="G88" s="45">
        <v>150</v>
      </c>
      <c r="H88" s="45">
        <v>40</v>
      </c>
      <c r="I88" s="45" t="s">
        <v>131</v>
      </c>
      <c r="J88" s="45" t="s">
        <v>225</v>
      </c>
      <c r="K88" s="46" t="s">
        <v>392</v>
      </c>
      <c r="L88" s="44" t="s">
        <v>460</v>
      </c>
      <c r="M88" s="75">
        <v>820</v>
      </c>
      <c r="N88" s="75">
        <f t="shared" si="0"/>
        <v>984</v>
      </c>
      <c r="O88" s="48" t="s">
        <v>40</v>
      </c>
      <c r="P88" s="44"/>
      <c r="Q88" s="54" t="s">
        <v>6</v>
      </c>
      <c r="R88" s="69">
        <f>IF(Таблица68[[#This Row],[Столбец2]]="A",1,IF(Таблица68[[#This Row],[Столбец2]]="B",2,IF(Таблица68[[#This Row],[Столбец2]]="C",3)))</f>
        <v>3</v>
      </c>
      <c r="S88" s="103" t="s">
        <v>1640</v>
      </c>
    </row>
    <row r="89" spans="1:19" ht="15.75" customHeight="1">
      <c r="A89" s="43" t="s">
        <v>36</v>
      </c>
      <c r="B89" s="44" t="s">
        <v>437</v>
      </c>
      <c r="C89" s="44" t="s">
        <v>1322</v>
      </c>
      <c r="D89" s="45" t="s">
        <v>438</v>
      </c>
      <c r="E89" s="45" t="str">
        <f>RIGHT(Таблица68[[#This Row],[Полное  наименование]],19)</f>
        <v>SVA 200 D STR PN 40</v>
      </c>
      <c r="F89" s="45" t="s">
        <v>22</v>
      </c>
      <c r="G89" s="45">
        <v>200</v>
      </c>
      <c r="H89" s="45">
        <v>40</v>
      </c>
      <c r="I89" s="45" t="s">
        <v>131</v>
      </c>
      <c r="J89" s="45" t="s">
        <v>225</v>
      </c>
      <c r="K89" s="46" t="s">
        <v>392</v>
      </c>
      <c r="L89" s="44" t="s">
        <v>461</v>
      </c>
      <c r="M89" s="75">
        <v>1520</v>
      </c>
      <c r="N89" s="75">
        <f t="shared" si="0"/>
        <v>1824</v>
      </c>
      <c r="O89" s="48" t="s">
        <v>40</v>
      </c>
      <c r="P89" s="44"/>
      <c r="Q89" s="54" t="s">
        <v>6</v>
      </c>
      <c r="R89" s="69">
        <f>IF(Таблица68[[#This Row],[Столбец2]]="A",1,IF(Таблица68[[#This Row],[Столбец2]]="B",2,IF(Таблица68[[#This Row],[Столбец2]]="C",3)))</f>
        <v>3</v>
      </c>
      <c r="S89" s="103" t="s">
        <v>1640</v>
      </c>
    </row>
    <row r="90" spans="1:19" ht="18" customHeight="1">
      <c r="A90" s="43" t="s">
        <v>54</v>
      </c>
      <c r="B90" s="44" t="s">
        <v>437</v>
      </c>
      <c r="C90" s="44" t="s">
        <v>1323</v>
      </c>
      <c r="D90" s="45" t="s">
        <v>438</v>
      </c>
      <c r="E90" s="45" t="str">
        <f>RIGHT(Таблица68[[#This Row],[Полное  наименование]],19)</f>
        <v>SVA 200 D ANG PN 40</v>
      </c>
      <c r="F90" s="45" t="s">
        <v>39</v>
      </c>
      <c r="G90" s="45">
        <v>200</v>
      </c>
      <c r="H90" s="45">
        <v>40</v>
      </c>
      <c r="I90" s="45" t="s">
        <v>131</v>
      </c>
      <c r="J90" s="45" t="s">
        <v>225</v>
      </c>
      <c r="K90" s="46" t="s">
        <v>392</v>
      </c>
      <c r="L90" s="44" t="s">
        <v>462</v>
      </c>
      <c r="M90" s="75">
        <v>1520</v>
      </c>
      <c r="N90" s="75">
        <f t="shared" ref="N90:N155" si="6">M90*1.2</f>
        <v>1824</v>
      </c>
      <c r="O90" s="48" t="s">
        <v>40</v>
      </c>
      <c r="P90" s="44"/>
      <c r="Q90" s="57" t="s">
        <v>4</v>
      </c>
      <c r="R90" s="69">
        <f>IF(Таблица68[[#This Row],[Столбец2]]="A",1,IF(Таблица68[[#This Row],[Столбец2]]="B",2,IF(Таблица68[[#This Row],[Столбец2]]="C",3)))</f>
        <v>2</v>
      </c>
      <c r="S90" s="103" t="s">
        <v>1603</v>
      </c>
    </row>
    <row r="91" spans="1:19" ht="19.5" customHeight="1">
      <c r="A91" s="43" t="s">
        <v>55</v>
      </c>
      <c r="B91" s="44" t="s">
        <v>437</v>
      </c>
      <c r="C91" s="44" t="s">
        <v>1324</v>
      </c>
      <c r="D91" s="45" t="s">
        <v>438</v>
      </c>
      <c r="E91" s="45" t="str">
        <f>RIGHT(Таблица68[[#This Row],[Полное  наименование]],19)</f>
        <v>SVA 250 D ANG PN 40</v>
      </c>
      <c r="F91" s="45" t="s">
        <v>39</v>
      </c>
      <c r="G91" s="45">
        <v>250</v>
      </c>
      <c r="H91" s="45">
        <v>40</v>
      </c>
      <c r="I91" s="45" t="s">
        <v>131</v>
      </c>
      <c r="J91" s="45" t="s">
        <v>225</v>
      </c>
      <c r="K91" s="46" t="s">
        <v>392</v>
      </c>
      <c r="L91" s="44" t="s">
        <v>463</v>
      </c>
      <c r="M91" s="75">
        <v>2570</v>
      </c>
      <c r="N91" s="75">
        <f t="shared" si="6"/>
        <v>3084</v>
      </c>
      <c r="O91" s="48" t="s">
        <v>920</v>
      </c>
      <c r="P91" s="44"/>
      <c r="Q91" s="57" t="s">
        <v>4</v>
      </c>
      <c r="R91" s="69">
        <f>IF(Таблица68[[#This Row],[Столбец2]]="A",1,IF(Таблица68[[#This Row],[Столбец2]]="B",2,IF(Таблица68[[#This Row],[Столбец2]]="C",3)))</f>
        <v>2</v>
      </c>
      <c r="S91" s="103" t="s">
        <v>1603</v>
      </c>
    </row>
    <row r="92" spans="1:19" ht="15" customHeight="1">
      <c r="A92" s="43" t="s">
        <v>56</v>
      </c>
      <c r="B92" s="44" t="s">
        <v>437</v>
      </c>
      <c r="C92" s="44" t="s">
        <v>1325</v>
      </c>
      <c r="D92" s="45" t="s">
        <v>438</v>
      </c>
      <c r="E92" s="45" t="str">
        <f>RIGHT(Таблица68[[#This Row],[Полное  наименование]],19)</f>
        <v>SVA 300 D ANG PN 40</v>
      </c>
      <c r="F92" s="45" t="s">
        <v>39</v>
      </c>
      <c r="G92" s="45">
        <v>300</v>
      </c>
      <c r="H92" s="45">
        <v>40</v>
      </c>
      <c r="I92" s="45" t="s">
        <v>131</v>
      </c>
      <c r="J92" s="45" t="s">
        <v>225</v>
      </c>
      <c r="K92" s="46" t="s">
        <v>392</v>
      </c>
      <c r="L92" s="44" t="s">
        <v>464</v>
      </c>
      <c r="M92" s="75">
        <v>4050</v>
      </c>
      <c r="N92" s="75">
        <f t="shared" si="6"/>
        <v>4860</v>
      </c>
      <c r="O92" s="48" t="s">
        <v>920</v>
      </c>
      <c r="P92" s="44"/>
      <c r="Q92" s="54" t="s">
        <v>6</v>
      </c>
      <c r="R92" s="69">
        <f>IF(Таблица68[[#This Row],[Столбец2]]="A",1,IF(Таблица68[[#This Row],[Столбец2]]="B",2,IF(Таблица68[[#This Row],[Столбец2]]="C",3)))</f>
        <v>3</v>
      </c>
      <c r="S92" s="103" t="s">
        <v>1640</v>
      </c>
    </row>
    <row r="93" spans="1:19" ht="15" customHeight="1">
      <c r="A93" s="43" t="s">
        <v>57</v>
      </c>
      <c r="B93" s="44" t="s">
        <v>437</v>
      </c>
      <c r="C93" s="44" t="s">
        <v>1326</v>
      </c>
      <c r="D93" s="45" t="s">
        <v>438</v>
      </c>
      <c r="E93" s="45" t="str">
        <f>RIGHT(Таблица68[[#This Row],[Полное  наименование]],19)</f>
        <v>SVA 350 D ANG PN 40</v>
      </c>
      <c r="F93" s="45" t="s">
        <v>39</v>
      </c>
      <c r="G93" s="45">
        <v>350</v>
      </c>
      <c r="H93" s="45">
        <v>40</v>
      </c>
      <c r="I93" s="45" t="s">
        <v>131</v>
      </c>
      <c r="J93" s="45" t="s">
        <v>225</v>
      </c>
      <c r="K93" s="46" t="s">
        <v>392</v>
      </c>
      <c r="L93" s="44" t="s">
        <v>957</v>
      </c>
      <c r="M93" s="75">
        <v>6500</v>
      </c>
      <c r="N93" s="75">
        <f t="shared" si="6"/>
        <v>7800</v>
      </c>
      <c r="O93" s="48" t="s">
        <v>920</v>
      </c>
      <c r="P93" s="44"/>
      <c r="Q93" s="54" t="s">
        <v>6</v>
      </c>
      <c r="R93" s="69">
        <f>IF(Таблица68[[#This Row],[Столбец2]]="A",1,IF(Таблица68[[#This Row],[Столбец2]]="B",2,IF(Таблица68[[#This Row],[Столбец2]]="C",3)))</f>
        <v>3</v>
      </c>
      <c r="S93" s="103" t="s">
        <v>1640</v>
      </c>
    </row>
    <row r="94" spans="1:19" ht="15" customHeight="1">
      <c r="A94" s="43" t="s">
        <v>960</v>
      </c>
      <c r="B94" s="44" t="s">
        <v>970</v>
      </c>
      <c r="C94" s="44" t="s">
        <v>968</v>
      </c>
      <c r="D94" s="45" t="s">
        <v>962</v>
      </c>
      <c r="E94" s="45" t="s">
        <v>963</v>
      </c>
      <c r="F94" s="45" t="s">
        <v>39</v>
      </c>
      <c r="G94" s="45">
        <v>15</v>
      </c>
      <c r="H94" s="45">
        <v>40</v>
      </c>
      <c r="I94" s="45" t="s">
        <v>965</v>
      </c>
      <c r="J94" s="45" t="s">
        <v>365</v>
      </c>
      <c r="K94" s="46" t="s">
        <v>966</v>
      </c>
      <c r="L94" s="74" t="s">
        <v>963</v>
      </c>
      <c r="M94" s="75">
        <v>290</v>
      </c>
      <c r="N94" s="75">
        <f>M94*1.2</f>
        <v>348</v>
      </c>
      <c r="O94" s="48" t="s">
        <v>40</v>
      </c>
      <c r="P94" s="44"/>
      <c r="Q94" s="57" t="s">
        <v>4</v>
      </c>
      <c r="R94" s="69">
        <f>IF(Таблица68[[#This Row],[Столбец2]]="A",1,IF(Таблица68[[#This Row],[Столбец2]]="B",2,IF(Таблица68[[#This Row],[Столбец2]]="C",3)))</f>
        <v>2</v>
      </c>
      <c r="S94" s="103" t="s">
        <v>1603</v>
      </c>
    </row>
    <row r="95" spans="1:19" ht="15" customHeight="1">
      <c r="A95" s="43" t="s">
        <v>961</v>
      </c>
      <c r="B95" s="44" t="s">
        <v>970</v>
      </c>
      <c r="C95" s="44" t="s">
        <v>969</v>
      </c>
      <c r="D95" s="45" t="s">
        <v>962</v>
      </c>
      <c r="E95" s="45" t="s">
        <v>964</v>
      </c>
      <c r="F95" s="45" t="s">
        <v>39</v>
      </c>
      <c r="G95" s="45">
        <v>20</v>
      </c>
      <c r="H95" s="45">
        <v>40</v>
      </c>
      <c r="I95" s="45" t="s">
        <v>965</v>
      </c>
      <c r="J95" s="45" t="s">
        <v>365</v>
      </c>
      <c r="K95" s="46" t="s">
        <v>967</v>
      </c>
      <c r="L95" s="74" t="s">
        <v>964</v>
      </c>
      <c r="M95" s="75">
        <v>315</v>
      </c>
      <c r="N95" s="75">
        <f>M95*1.2</f>
        <v>378</v>
      </c>
      <c r="O95" s="48" t="s">
        <v>40</v>
      </c>
      <c r="P95" s="44"/>
      <c r="Q95" s="54" t="s">
        <v>6</v>
      </c>
      <c r="R95" s="69">
        <f>IF(Таблица68[[#This Row],[Столбец2]]="A",1,IF(Таблица68[[#This Row],[Столбец2]]="B",2,IF(Таблица68[[#This Row],[Столбец2]]="C",3)))</f>
        <v>3</v>
      </c>
      <c r="S95" s="103" t="s">
        <v>1640</v>
      </c>
    </row>
    <row r="96" spans="1:19" ht="16.5">
      <c r="A96" s="43" t="s">
        <v>61</v>
      </c>
      <c r="B96" s="44" t="s">
        <v>465</v>
      </c>
      <c r="C96" s="44" t="s">
        <v>466</v>
      </c>
      <c r="D96" s="45" t="s">
        <v>467</v>
      </c>
      <c r="E96" s="45" t="str">
        <f>RIGHT(Таблица68[[#This Row],[Полное  наименование]],12)</f>
        <v>REG 15 D STR</v>
      </c>
      <c r="F96" s="45" t="s">
        <v>22</v>
      </c>
      <c r="G96" s="45">
        <v>15</v>
      </c>
      <c r="H96" s="45">
        <v>52</v>
      </c>
      <c r="I96" s="45" t="s">
        <v>131</v>
      </c>
      <c r="J96" s="45" t="s">
        <v>225</v>
      </c>
      <c r="K96" s="46" t="s">
        <v>392</v>
      </c>
      <c r="L96" s="44" t="s">
        <v>468</v>
      </c>
      <c r="M96" s="75">
        <v>56</v>
      </c>
      <c r="N96" s="75">
        <f t="shared" si="6"/>
        <v>67.2</v>
      </c>
      <c r="O96" s="48" t="s">
        <v>40</v>
      </c>
      <c r="P96" s="44"/>
      <c r="Q96" s="57" t="s">
        <v>4</v>
      </c>
      <c r="R96" s="69">
        <f>IF(Таблица68[[#This Row],[Столбец2]]="A",1,IF(Таблица68[[#This Row],[Столбец2]]="B",2,IF(Таблица68[[#This Row],[Столбец2]]="C",3)))</f>
        <v>2</v>
      </c>
      <c r="S96" s="103" t="s">
        <v>1603</v>
      </c>
    </row>
    <row r="97" spans="1:19" ht="25.5">
      <c r="A97" s="43" t="s">
        <v>70</v>
      </c>
      <c r="B97" s="44" t="s">
        <v>465</v>
      </c>
      <c r="C97" s="44" t="s">
        <v>469</v>
      </c>
      <c r="D97" s="45" t="s">
        <v>467</v>
      </c>
      <c r="E97" s="45" t="str">
        <f>RIGHT(Таблица68[[#This Row],[Полное  наименование]],12)</f>
        <v>REG 15 D ANG</v>
      </c>
      <c r="F97" s="45" t="s">
        <v>39</v>
      </c>
      <c r="G97" s="45">
        <v>15</v>
      </c>
      <c r="H97" s="45">
        <v>52</v>
      </c>
      <c r="I97" s="45" t="s">
        <v>131</v>
      </c>
      <c r="J97" s="45" t="s">
        <v>225</v>
      </c>
      <c r="K97" s="46" t="s">
        <v>392</v>
      </c>
      <c r="L97" s="44" t="s">
        <v>470</v>
      </c>
      <c r="M97" s="75">
        <v>56</v>
      </c>
      <c r="N97" s="75">
        <f t="shared" si="6"/>
        <v>67.2</v>
      </c>
      <c r="O97" s="48" t="s">
        <v>40</v>
      </c>
      <c r="P97" s="44"/>
      <c r="Q97" s="49" t="s">
        <v>2</v>
      </c>
      <c r="R97" s="69">
        <f>IF(Таблица68[[#This Row],[Столбец2]]="A",1,IF(Таблица68[[#This Row],[Столбец2]]="B",2,IF(Таблица68[[#This Row],[Столбец2]]="C",3)))</f>
        <v>1</v>
      </c>
      <c r="S97" s="103" t="s">
        <v>1602</v>
      </c>
    </row>
    <row r="98" spans="1:19" ht="16.5">
      <c r="A98" s="43" t="s">
        <v>62</v>
      </c>
      <c r="B98" s="44" t="s">
        <v>465</v>
      </c>
      <c r="C98" s="44" t="s">
        <v>471</v>
      </c>
      <c r="D98" s="45" t="s">
        <v>467</v>
      </c>
      <c r="E98" s="45" t="str">
        <f>RIGHT(Таблица68[[#This Row],[Полное  наименование]],12)</f>
        <v>REG 20 D STR</v>
      </c>
      <c r="F98" s="45" t="s">
        <v>22</v>
      </c>
      <c r="G98" s="45">
        <v>20</v>
      </c>
      <c r="H98" s="45">
        <v>52</v>
      </c>
      <c r="I98" s="45" t="s">
        <v>131</v>
      </c>
      <c r="J98" s="45" t="s">
        <v>225</v>
      </c>
      <c r="K98" s="46" t="s">
        <v>392</v>
      </c>
      <c r="L98" s="44" t="s">
        <v>472</v>
      </c>
      <c r="M98" s="75">
        <v>64</v>
      </c>
      <c r="N98" s="75">
        <f t="shared" si="6"/>
        <v>76.8</v>
      </c>
      <c r="O98" s="48" t="s">
        <v>40</v>
      </c>
      <c r="P98" s="44"/>
      <c r="Q98" s="57" t="s">
        <v>4</v>
      </c>
      <c r="R98" s="69">
        <f>IF(Таблица68[[#This Row],[Столбец2]]="A",1,IF(Таблица68[[#This Row],[Столбец2]]="B",2,IF(Таблица68[[#This Row],[Столбец2]]="C",3)))</f>
        <v>2</v>
      </c>
      <c r="S98" s="103" t="s">
        <v>1603</v>
      </c>
    </row>
    <row r="99" spans="1:19" ht="16.5">
      <c r="A99" s="43" t="s">
        <v>71</v>
      </c>
      <c r="B99" s="44" t="s">
        <v>465</v>
      </c>
      <c r="C99" s="44" t="s">
        <v>473</v>
      </c>
      <c r="D99" s="45" t="s">
        <v>467</v>
      </c>
      <c r="E99" s="45" t="str">
        <f>RIGHT(Таблица68[[#This Row],[Полное  наименование]],12)</f>
        <v>REG 20 D ANG</v>
      </c>
      <c r="F99" s="45" t="s">
        <v>39</v>
      </c>
      <c r="G99" s="45">
        <v>20</v>
      </c>
      <c r="H99" s="45">
        <v>52</v>
      </c>
      <c r="I99" s="45" t="s">
        <v>131</v>
      </c>
      <c r="J99" s="45" t="s">
        <v>225</v>
      </c>
      <c r="K99" s="46" t="s">
        <v>392</v>
      </c>
      <c r="L99" s="44" t="s">
        <v>474</v>
      </c>
      <c r="M99" s="75">
        <v>64</v>
      </c>
      <c r="N99" s="75">
        <f t="shared" si="6"/>
        <v>76.8</v>
      </c>
      <c r="O99" s="48" t="s">
        <v>40</v>
      </c>
      <c r="P99" s="44"/>
      <c r="Q99" s="57" t="s">
        <v>4</v>
      </c>
      <c r="R99" s="69">
        <f>IF(Таблица68[[#This Row],[Столбец2]]="A",1,IF(Таблица68[[#This Row],[Столбец2]]="B",2,IF(Таблица68[[#This Row],[Столбец2]]="C",3)))</f>
        <v>2</v>
      </c>
      <c r="S99" s="103" t="s">
        <v>1603</v>
      </c>
    </row>
    <row r="100" spans="1:19" ht="16.5">
      <c r="A100" s="43" t="s">
        <v>63</v>
      </c>
      <c r="B100" s="44" t="s">
        <v>465</v>
      </c>
      <c r="C100" s="44" t="s">
        <v>475</v>
      </c>
      <c r="D100" s="45" t="s">
        <v>467</v>
      </c>
      <c r="E100" s="45" t="str">
        <f>RIGHT(Таблица68[[#This Row],[Полное  наименование]],12)</f>
        <v>REG 25 D STR</v>
      </c>
      <c r="F100" s="45" t="s">
        <v>22</v>
      </c>
      <c r="G100" s="45">
        <v>25</v>
      </c>
      <c r="H100" s="45">
        <v>52</v>
      </c>
      <c r="I100" s="45" t="s">
        <v>131</v>
      </c>
      <c r="J100" s="45" t="s">
        <v>225</v>
      </c>
      <c r="K100" s="46" t="s">
        <v>392</v>
      </c>
      <c r="L100" s="44" t="s">
        <v>476</v>
      </c>
      <c r="M100" s="75">
        <v>72</v>
      </c>
      <c r="N100" s="75">
        <f t="shared" si="6"/>
        <v>86.399999999999991</v>
      </c>
      <c r="O100" s="48" t="s">
        <v>40</v>
      </c>
      <c r="P100" s="44"/>
      <c r="Q100" s="57" t="s">
        <v>4</v>
      </c>
      <c r="R100" s="69">
        <f>IF(Таблица68[[#This Row],[Столбец2]]="A",1,IF(Таблица68[[#This Row],[Столбец2]]="B",2,IF(Таблица68[[#This Row],[Столбец2]]="C",3)))</f>
        <v>2</v>
      </c>
      <c r="S100" s="103" t="s">
        <v>1603</v>
      </c>
    </row>
    <row r="101" spans="1:19" ht="16.5">
      <c r="A101" s="43" t="s">
        <v>72</v>
      </c>
      <c r="B101" s="44" t="s">
        <v>465</v>
      </c>
      <c r="C101" s="44" t="s">
        <v>477</v>
      </c>
      <c r="D101" s="45" t="s">
        <v>467</v>
      </c>
      <c r="E101" s="45" t="str">
        <f>RIGHT(Таблица68[[#This Row],[Полное  наименование]],12)</f>
        <v>REG 25 D ANG</v>
      </c>
      <c r="F101" s="45" t="s">
        <v>39</v>
      </c>
      <c r="G101" s="45">
        <v>25</v>
      </c>
      <c r="H101" s="45">
        <v>52</v>
      </c>
      <c r="I101" s="45" t="s">
        <v>131</v>
      </c>
      <c r="J101" s="45" t="s">
        <v>225</v>
      </c>
      <c r="K101" s="46" t="s">
        <v>392</v>
      </c>
      <c r="L101" s="44" t="s">
        <v>478</v>
      </c>
      <c r="M101" s="75">
        <v>72</v>
      </c>
      <c r="N101" s="75">
        <f t="shared" si="6"/>
        <v>86.399999999999991</v>
      </c>
      <c r="O101" s="48" t="s">
        <v>40</v>
      </c>
      <c r="P101" s="44"/>
      <c r="Q101" s="57" t="s">
        <v>4</v>
      </c>
      <c r="R101" s="69">
        <f>IF(Таблица68[[#This Row],[Столбец2]]="A",1,IF(Таблица68[[#This Row],[Столбец2]]="B",2,IF(Таблица68[[#This Row],[Столбец2]]="C",3)))</f>
        <v>2</v>
      </c>
      <c r="S101" s="103" t="s">
        <v>1603</v>
      </c>
    </row>
    <row r="102" spans="1:19" ht="36.200000000000003" customHeight="1">
      <c r="A102" s="43" t="s">
        <v>64</v>
      </c>
      <c r="B102" s="44" t="s">
        <v>465</v>
      </c>
      <c r="C102" s="44" t="s">
        <v>479</v>
      </c>
      <c r="D102" s="45" t="s">
        <v>467</v>
      </c>
      <c r="E102" s="45" t="str">
        <f>RIGHT(Таблица68[[#This Row],[Полное  наименование]],12)</f>
        <v>REG 32 D STR</v>
      </c>
      <c r="F102" s="45" t="s">
        <v>22</v>
      </c>
      <c r="G102" s="45">
        <v>32</v>
      </c>
      <c r="H102" s="45">
        <v>52</v>
      </c>
      <c r="I102" s="45" t="s">
        <v>131</v>
      </c>
      <c r="J102" s="45" t="s">
        <v>225</v>
      </c>
      <c r="K102" s="46" t="s">
        <v>392</v>
      </c>
      <c r="L102" s="44" t="s">
        <v>480</v>
      </c>
      <c r="M102" s="75">
        <v>95</v>
      </c>
      <c r="N102" s="75">
        <f t="shared" si="6"/>
        <v>114</v>
      </c>
      <c r="O102" s="48" t="s">
        <v>40</v>
      </c>
      <c r="P102" s="44"/>
      <c r="Q102" s="57" t="s">
        <v>4</v>
      </c>
      <c r="R102" s="69">
        <f>IF(Таблица68[[#This Row],[Столбец2]]="A",1,IF(Таблица68[[#This Row],[Столбец2]]="B",2,IF(Таблица68[[#This Row],[Столбец2]]="C",3)))</f>
        <v>2</v>
      </c>
      <c r="S102" s="103" t="s">
        <v>1603</v>
      </c>
    </row>
    <row r="103" spans="1:19" ht="30.95" customHeight="1">
      <c r="A103" s="43" t="s">
        <v>73</v>
      </c>
      <c r="B103" s="44" t="s">
        <v>465</v>
      </c>
      <c r="C103" s="44" t="s">
        <v>481</v>
      </c>
      <c r="D103" s="45" t="s">
        <v>467</v>
      </c>
      <c r="E103" s="45" t="str">
        <f>RIGHT(Таблица68[[#This Row],[Полное  наименование]],12)</f>
        <v>REG 32 D ANG</v>
      </c>
      <c r="F103" s="45" t="s">
        <v>39</v>
      </c>
      <c r="G103" s="45">
        <v>32</v>
      </c>
      <c r="H103" s="45">
        <v>52</v>
      </c>
      <c r="I103" s="45" t="s">
        <v>131</v>
      </c>
      <c r="J103" s="45" t="s">
        <v>225</v>
      </c>
      <c r="K103" s="46" t="s">
        <v>392</v>
      </c>
      <c r="L103" s="44" t="s">
        <v>482</v>
      </c>
      <c r="M103" s="75">
        <v>95</v>
      </c>
      <c r="N103" s="75">
        <f t="shared" si="6"/>
        <v>114</v>
      </c>
      <c r="O103" s="48" t="s">
        <v>40</v>
      </c>
      <c r="P103" s="44"/>
      <c r="Q103" s="54" t="s">
        <v>6</v>
      </c>
      <c r="R103" s="69">
        <f>IF(Таблица68[[#This Row],[Столбец2]]="A",1,IF(Таблица68[[#This Row],[Столбец2]]="B",2,IF(Таблица68[[#This Row],[Столбец2]]="C",3)))</f>
        <v>3</v>
      </c>
      <c r="S103" s="103" t="s">
        <v>1640</v>
      </c>
    </row>
    <row r="104" spans="1:19" ht="25.5">
      <c r="A104" s="43" t="s">
        <v>65</v>
      </c>
      <c r="B104" s="44" t="s">
        <v>465</v>
      </c>
      <c r="C104" s="44" t="s">
        <v>483</v>
      </c>
      <c r="D104" s="45" t="s">
        <v>467</v>
      </c>
      <c r="E104" s="45" t="str">
        <f>RIGHT(Таблица68[[#This Row],[Полное  наименование]],12)</f>
        <v>REG 40 D STR</v>
      </c>
      <c r="F104" s="45" t="s">
        <v>22</v>
      </c>
      <c r="G104" s="45">
        <v>40</v>
      </c>
      <c r="H104" s="45">
        <v>52</v>
      </c>
      <c r="I104" s="45" t="s">
        <v>131</v>
      </c>
      <c r="J104" s="45" t="s">
        <v>225</v>
      </c>
      <c r="K104" s="46" t="s">
        <v>392</v>
      </c>
      <c r="L104" s="44" t="s">
        <v>484</v>
      </c>
      <c r="M104" s="75">
        <v>125</v>
      </c>
      <c r="N104" s="75">
        <f t="shared" si="6"/>
        <v>150</v>
      </c>
      <c r="O104" s="48" t="s">
        <v>40</v>
      </c>
      <c r="P104" s="44"/>
      <c r="Q104" s="54" t="s">
        <v>6</v>
      </c>
      <c r="R104" s="69">
        <f>IF(Таблица68[[#This Row],[Столбец2]]="A",1,IF(Таблица68[[#This Row],[Столбец2]]="B",2,IF(Таблица68[[#This Row],[Столбец2]]="C",3)))</f>
        <v>3</v>
      </c>
      <c r="S104" s="103" t="s">
        <v>1640</v>
      </c>
    </row>
    <row r="105" spans="1:19" ht="16.5">
      <c r="A105" s="43" t="s">
        <v>74</v>
      </c>
      <c r="B105" s="44" t="s">
        <v>465</v>
      </c>
      <c r="C105" s="44" t="s">
        <v>485</v>
      </c>
      <c r="D105" s="45" t="s">
        <v>467</v>
      </c>
      <c r="E105" s="45" t="str">
        <f>RIGHT(Таблица68[[#This Row],[Полное  наименование]],12)</f>
        <v>REG 40 D ANG</v>
      </c>
      <c r="F105" s="45" t="s">
        <v>39</v>
      </c>
      <c r="G105" s="45">
        <v>40</v>
      </c>
      <c r="H105" s="45">
        <v>52</v>
      </c>
      <c r="I105" s="45" t="s">
        <v>131</v>
      </c>
      <c r="J105" s="45" t="s">
        <v>225</v>
      </c>
      <c r="K105" s="46" t="s">
        <v>392</v>
      </c>
      <c r="L105" s="44" t="s">
        <v>486</v>
      </c>
      <c r="M105" s="75">
        <v>125</v>
      </c>
      <c r="N105" s="75">
        <f t="shared" si="6"/>
        <v>150</v>
      </c>
      <c r="O105" s="48" t="s">
        <v>40</v>
      </c>
      <c r="P105" s="44"/>
      <c r="Q105" s="57" t="s">
        <v>4</v>
      </c>
      <c r="R105" s="69">
        <f>IF(Таблица68[[#This Row],[Столбец2]]="A",1,IF(Таблица68[[#This Row],[Столбец2]]="B",2,IF(Таблица68[[#This Row],[Столбец2]]="C",3)))</f>
        <v>2</v>
      </c>
      <c r="S105" s="103" t="s">
        <v>1603</v>
      </c>
    </row>
    <row r="106" spans="1:19" ht="34.15" customHeight="1">
      <c r="A106" s="43" t="s">
        <v>66</v>
      </c>
      <c r="B106" s="44" t="s">
        <v>465</v>
      </c>
      <c r="C106" s="44" t="s">
        <v>487</v>
      </c>
      <c r="D106" s="45" t="s">
        <v>467</v>
      </c>
      <c r="E106" s="45" t="str">
        <f>RIGHT(Таблица68[[#This Row],[Полное  наименование]],12)</f>
        <v>REG 50 D STR</v>
      </c>
      <c r="F106" s="45" t="s">
        <v>22</v>
      </c>
      <c r="G106" s="45">
        <v>50</v>
      </c>
      <c r="H106" s="45">
        <v>52</v>
      </c>
      <c r="I106" s="45" t="s">
        <v>131</v>
      </c>
      <c r="J106" s="45" t="s">
        <v>225</v>
      </c>
      <c r="K106" s="46" t="s">
        <v>392</v>
      </c>
      <c r="L106" s="44" t="s">
        <v>488</v>
      </c>
      <c r="M106" s="75">
        <v>152</v>
      </c>
      <c r="N106" s="75">
        <f t="shared" si="6"/>
        <v>182.4</v>
      </c>
      <c r="O106" s="48" t="s">
        <v>40</v>
      </c>
      <c r="P106" s="44"/>
      <c r="Q106" s="54" t="s">
        <v>6</v>
      </c>
      <c r="R106" s="69">
        <f>IF(Таблица68[[#This Row],[Столбец2]]="A",1,IF(Таблица68[[#This Row],[Столбец2]]="B",2,IF(Таблица68[[#This Row],[Столбец2]]="C",3)))</f>
        <v>3</v>
      </c>
      <c r="S106" s="103" t="s">
        <v>1640</v>
      </c>
    </row>
    <row r="107" spans="1:19" ht="25.5">
      <c r="A107" s="43" t="s">
        <v>75</v>
      </c>
      <c r="B107" s="44" t="s">
        <v>465</v>
      </c>
      <c r="C107" s="44" t="s">
        <v>489</v>
      </c>
      <c r="D107" s="45" t="s">
        <v>467</v>
      </c>
      <c r="E107" s="45" t="str">
        <f>RIGHT(Таблица68[[#This Row],[Полное  наименование]],12)</f>
        <v>REG 50 D ANG</v>
      </c>
      <c r="F107" s="45" t="s">
        <v>39</v>
      </c>
      <c r="G107" s="45">
        <v>50</v>
      </c>
      <c r="H107" s="45">
        <v>52</v>
      </c>
      <c r="I107" s="45" t="s">
        <v>131</v>
      </c>
      <c r="J107" s="45" t="s">
        <v>225</v>
      </c>
      <c r="K107" s="46" t="s">
        <v>392</v>
      </c>
      <c r="L107" s="44" t="s">
        <v>490</v>
      </c>
      <c r="M107" s="75">
        <v>152</v>
      </c>
      <c r="N107" s="75">
        <f t="shared" si="6"/>
        <v>182.4</v>
      </c>
      <c r="O107" s="48" t="s">
        <v>40</v>
      </c>
      <c r="P107" s="44"/>
      <c r="Q107" s="54" t="s">
        <v>6</v>
      </c>
      <c r="R107" s="69">
        <f>IF(Таблица68[[#This Row],[Столбец2]]="A",1,IF(Таблица68[[#This Row],[Столбец2]]="B",2,IF(Таблица68[[#This Row],[Столбец2]]="C",3)))</f>
        <v>3</v>
      </c>
      <c r="S107" s="103" t="s">
        <v>1640</v>
      </c>
    </row>
    <row r="108" spans="1:19" ht="40.5" customHeight="1">
      <c r="A108" s="43" t="s">
        <v>67</v>
      </c>
      <c r="B108" s="44" t="s">
        <v>465</v>
      </c>
      <c r="C108" s="44" t="s">
        <v>491</v>
      </c>
      <c r="D108" s="45" t="s">
        <v>467</v>
      </c>
      <c r="E108" s="45" t="str">
        <f>RIGHT(Таблица68[[#This Row],[Полное  наименование]],12)</f>
        <v>REG 65 D STR</v>
      </c>
      <c r="F108" s="45" t="s">
        <v>22</v>
      </c>
      <c r="G108" s="45">
        <v>65</v>
      </c>
      <c r="H108" s="45">
        <v>52</v>
      </c>
      <c r="I108" s="45" t="s">
        <v>131</v>
      </c>
      <c r="J108" s="45" t="s">
        <v>225</v>
      </c>
      <c r="K108" s="46" t="s">
        <v>392</v>
      </c>
      <c r="L108" s="44" t="s">
        <v>492</v>
      </c>
      <c r="M108" s="75">
        <v>215</v>
      </c>
      <c r="N108" s="75">
        <f t="shared" si="6"/>
        <v>258</v>
      </c>
      <c r="O108" s="48" t="s">
        <v>40</v>
      </c>
      <c r="P108" s="44"/>
      <c r="Q108" s="54" t="s">
        <v>6</v>
      </c>
      <c r="R108" s="69">
        <f>IF(Таблица68[[#This Row],[Столбец2]]="A",1,IF(Таблица68[[#This Row],[Столбец2]]="B",2,IF(Таблица68[[#This Row],[Столбец2]]="C",3)))</f>
        <v>3</v>
      </c>
      <c r="S108" s="103" t="s">
        <v>1640</v>
      </c>
    </row>
    <row r="109" spans="1:19" ht="36.200000000000003" customHeight="1">
      <c r="A109" s="43" t="s">
        <v>76</v>
      </c>
      <c r="B109" s="44" t="s">
        <v>465</v>
      </c>
      <c r="C109" s="44" t="s">
        <v>493</v>
      </c>
      <c r="D109" s="45" t="s">
        <v>467</v>
      </c>
      <c r="E109" s="45" t="str">
        <f>RIGHT(Таблица68[[#This Row],[Полное  наименование]],12)</f>
        <v>REG 65 D ANG</v>
      </c>
      <c r="F109" s="45" t="s">
        <v>39</v>
      </c>
      <c r="G109" s="45">
        <v>65</v>
      </c>
      <c r="H109" s="45">
        <v>52</v>
      </c>
      <c r="I109" s="45" t="s">
        <v>131</v>
      </c>
      <c r="J109" s="45" t="s">
        <v>225</v>
      </c>
      <c r="K109" s="46" t="s">
        <v>392</v>
      </c>
      <c r="L109" s="44" t="s">
        <v>494</v>
      </c>
      <c r="M109" s="75">
        <v>215</v>
      </c>
      <c r="N109" s="75">
        <f t="shared" si="6"/>
        <v>258</v>
      </c>
      <c r="O109" s="48" t="s">
        <v>40</v>
      </c>
      <c r="P109" s="44"/>
      <c r="Q109" s="54" t="s">
        <v>6</v>
      </c>
      <c r="R109" s="69">
        <f>IF(Таблица68[[#This Row],[Столбец2]]="A",1,IF(Таблица68[[#This Row],[Столбец2]]="B",2,IF(Таблица68[[#This Row],[Столбец2]]="C",3)))</f>
        <v>3</v>
      </c>
      <c r="S109" s="103" t="s">
        <v>1640</v>
      </c>
    </row>
    <row r="110" spans="1:19" ht="25.5">
      <c r="A110" s="43" t="s">
        <v>68</v>
      </c>
      <c r="B110" s="44" t="s">
        <v>465</v>
      </c>
      <c r="C110" s="44" t="s">
        <v>495</v>
      </c>
      <c r="D110" s="45" t="s">
        <v>467</v>
      </c>
      <c r="E110" s="45" t="str">
        <f>RIGHT(Таблица68[[#This Row],[Полное  наименование]],12)</f>
        <v>REG 80 D STR</v>
      </c>
      <c r="F110" s="45" t="s">
        <v>22</v>
      </c>
      <c r="G110" s="45">
        <v>80</v>
      </c>
      <c r="H110" s="45">
        <v>52</v>
      </c>
      <c r="I110" s="45" t="s">
        <v>131</v>
      </c>
      <c r="J110" s="45" t="s">
        <v>225</v>
      </c>
      <c r="K110" s="46" t="s">
        <v>392</v>
      </c>
      <c r="L110" s="44" t="s">
        <v>496</v>
      </c>
      <c r="M110" s="75">
        <v>250</v>
      </c>
      <c r="N110" s="75">
        <f t="shared" si="6"/>
        <v>300</v>
      </c>
      <c r="O110" s="48" t="s">
        <v>40</v>
      </c>
      <c r="P110" s="44"/>
      <c r="Q110" s="54" t="s">
        <v>6</v>
      </c>
      <c r="R110" s="69">
        <f>IF(Таблица68[[#This Row],[Столбец2]]="A",1,IF(Таблица68[[#This Row],[Столбец2]]="B",2,IF(Таблица68[[#This Row],[Столбец2]]="C",3)))</f>
        <v>3</v>
      </c>
      <c r="S110" s="103" t="s">
        <v>1640</v>
      </c>
    </row>
    <row r="111" spans="1:19" ht="25.5">
      <c r="A111" s="43" t="s">
        <v>77</v>
      </c>
      <c r="B111" s="44" t="s">
        <v>465</v>
      </c>
      <c r="C111" s="44" t="s">
        <v>497</v>
      </c>
      <c r="D111" s="45" t="s">
        <v>467</v>
      </c>
      <c r="E111" s="45" t="str">
        <f>RIGHT(Таблица68[[#This Row],[Полное  наименование]],12)</f>
        <v>REG 80 D ANG</v>
      </c>
      <c r="F111" s="45" t="s">
        <v>39</v>
      </c>
      <c r="G111" s="45">
        <v>80</v>
      </c>
      <c r="H111" s="45">
        <v>52</v>
      </c>
      <c r="I111" s="45" t="s">
        <v>131</v>
      </c>
      <c r="J111" s="45" t="s">
        <v>225</v>
      </c>
      <c r="K111" s="46" t="s">
        <v>392</v>
      </c>
      <c r="L111" s="44" t="s">
        <v>498</v>
      </c>
      <c r="M111" s="75">
        <v>250</v>
      </c>
      <c r="N111" s="75">
        <f t="shared" si="6"/>
        <v>300</v>
      </c>
      <c r="O111" s="48" t="s">
        <v>40</v>
      </c>
      <c r="P111" s="44"/>
      <c r="Q111" s="54" t="s">
        <v>6</v>
      </c>
      <c r="R111" s="69">
        <f>IF(Таблица68[[#This Row],[Столбец2]]="A",1,IF(Таблица68[[#This Row],[Столбец2]]="B",2,IF(Таблица68[[#This Row],[Столбец2]]="C",3)))</f>
        <v>3</v>
      </c>
      <c r="S111" s="103" t="s">
        <v>1640</v>
      </c>
    </row>
    <row r="112" spans="1:19" ht="16.5">
      <c r="A112" s="43" t="s">
        <v>82</v>
      </c>
      <c r="B112" s="44" t="s">
        <v>499</v>
      </c>
      <c r="C112" s="44" t="s">
        <v>1336</v>
      </c>
      <c r="D112" s="45" t="s">
        <v>500</v>
      </c>
      <c r="E112" s="45" t="str">
        <f>RIGHT(Таблица68[[#This Row],[Полное  наименование]],18)</f>
        <v>CHV 15 D STR PN 52</v>
      </c>
      <c r="F112" s="45" t="s">
        <v>22</v>
      </c>
      <c r="G112" s="45">
        <v>15</v>
      </c>
      <c r="H112" s="45">
        <v>52</v>
      </c>
      <c r="I112" s="45" t="s">
        <v>131</v>
      </c>
      <c r="J112" s="45" t="s">
        <v>225</v>
      </c>
      <c r="K112" s="46" t="s">
        <v>392</v>
      </c>
      <c r="L112" s="44" t="s">
        <v>501</v>
      </c>
      <c r="M112" s="75">
        <v>60</v>
      </c>
      <c r="N112" s="75">
        <f t="shared" si="6"/>
        <v>72</v>
      </c>
      <c r="O112" s="48" t="s">
        <v>40</v>
      </c>
      <c r="P112" s="44"/>
      <c r="Q112" s="57" t="s">
        <v>4</v>
      </c>
      <c r="R112" s="69">
        <f>IF(Таблица68[[#This Row],[Столбец2]]="A",1,IF(Таблица68[[#This Row],[Столбец2]]="B",2,IF(Таблица68[[#This Row],[Столбец2]]="C",3)))</f>
        <v>2</v>
      </c>
      <c r="S112" s="103" t="s">
        <v>1603</v>
      </c>
    </row>
    <row r="113" spans="1:19" ht="25.5">
      <c r="A113" s="43" t="s">
        <v>97</v>
      </c>
      <c r="B113" s="44" t="s">
        <v>499</v>
      </c>
      <c r="C113" s="44" t="s">
        <v>1337</v>
      </c>
      <c r="D113" s="45" t="s">
        <v>500</v>
      </c>
      <c r="E113" s="45" t="str">
        <f>RIGHT(Таблица68[[#This Row],[Полное  наименование]],18)</f>
        <v>CHV 15 D ANG PN 52</v>
      </c>
      <c r="F113" s="45" t="s">
        <v>39</v>
      </c>
      <c r="G113" s="45">
        <v>15</v>
      </c>
      <c r="H113" s="45">
        <v>52</v>
      </c>
      <c r="I113" s="45" t="s">
        <v>131</v>
      </c>
      <c r="J113" s="45" t="s">
        <v>225</v>
      </c>
      <c r="K113" s="46" t="s">
        <v>392</v>
      </c>
      <c r="L113" s="44" t="s">
        <v>502</v>
      </c>
      <c r="M113" s="75">
        <v>60</v>
      </c>
      <c r="N113" s="75">
        <f t="shared" si="6"/>
        <v>72</v>
      </c>
      <c r="O113" s="48" t="s">
        <v>40</v>
      </c>
      <c r="P113" s="44"/>
      <c r="Q113" s="54" t="s">
        <v>6</v>
      </c>
      <c r="R113" s="69">
        <f>IF(Таблица68[[#This Row],[Столбец2]]="A",1,IF(Таблица68[[#This Row],[Столбец2]]="B",2,IF(Таблица68[[#This Row],[Столбец2]]="C",3)))</f>
        <v>3</v>
      </c>
      <c r="S113" s="103" t="s">
        <v>1640</v>
      </c>
    </row>
    <row r="114" spans="1:19" ht="16.5">
      <c r="A114" s="43" t="s">
        <v>83</v>
      </c>
      <c r="B114" s="44" t="s">
        <v>499</v>
      </c>
      <c r="C114" s="44" t="s">
        <v>1338</v>
      </c>
      <c r="D114" s="45" t="s">
        <v>500</v>
      </c>
      <c r="E114" s="45" t="str">
        <f>RIGHT(Таблица68[[#This Row],[Полное  наименование]],18)</f>
        <v>CHV 20 D STR PN 52</v>
      </c>
      <c r="F114" s="45" t="s">
        <v>22</v>
      </c>
      <c r="G114" s="45">
        <v>20</v>
      </c>
      <c r="H114" s="45">
        <v>52</v>
      </c>
      <c r="I114" s="45" t="s">
        <v>131</v>
      </c>
      <c r="J114" s="45" t="s">
        <v>225</v>
      </c>
      <c r="K114" s="46" t="s">
        <v>392</v>
      </c>
      <c r="L114" s="44" t="s">
        <v>503</v>
      </c>
      <c r="M114" s="75">
        <v>64</v>
      </c>
      <c r="N114" s="75">
        <f t="shared" si="6"/>
        <v>76.8</v>
      </c>
      <c r="O114" s="48" t="s">
        <v>40</v>
      </c>
      <c r="P114" s="44"/>
      <c r="Q114" s="57" t="s">
        <v>4</v>
      </c>
      <c r="R114" s="69">
        <f>IF(Таблица68[[#This Row],[Столбец2]]="A",1,IF(Таблица68[[#This Row],[Столбец2]]="B",2,IF(Таблица68[[#This Row],[Столбец2]]="C",3)))</f>
        <v>2</v>
      </c>
      <c r="S114" s="103" t="s">
        <v>1603</v>
      </c>
    </row>
    <row r="115" spans="1:19" ht="25.5">
      <c r="A115" s="43" t="s">
        <v>98</v>
      </c>
      <c r="B115" s="44" t="s">
        <v>499</v>
      </c>
      <c r="C115" s="44" t="s">
        <v>1339</v>
      </c>
      <c r="D115" s="45" t="s">
        <v>500</v>
      </c>
      <c r="E115" s="45" t="str">
        <f>RIGHT(Таблица68[[#This Row],[Полное  наименование]],18)</f>
        <v>CHV 20 D ANG PN 52</v>
      </c>
      <c r="F115" s="45" t="s">
        <v>39</v>
      </c>
      <c r="G115" s="45">
        <v>20</v>
      </c>
      <c r="H115" s="45">
        <v>52</v>
      </c>
      <c r="I115" s="45" t="s">
        <v>131</v>
      </c>
      <c r="J115" s="45" t="s">
        <v>225</v>
      </c>
      <c r="K115" s="46" t="s">
        <v>392</v>
      </c>
      <c r="L115" s="44" t="s">
        <v>504</v>
      </c>
      <c r="M115" s="75">
        <v>64</v>
      </c>
      <c r="N115" s="75">
        <f t="shared" si="6"/>
        <v>76.8</v>
      </c>
      <c r="O115" s="48" t="s">
        <v>40</v>
      </c>
      <c r="P115" s="44"/>
      <c r="Q115" s="54" t="s">
        <v>6</v>
      </c>
      <c r="R115" s="69">
        <f>IF(Таблица68[[#This Row],[Столбец2]]="A",1,IF(Таблица68[[#This Row],[Столбец2]]="B",2,IF(Таблица68[[#This Row],[Столбец2]]="C",3)))</f>
        <v>3</v>
      </c>
      <c r="S115" s="103" t="s">
        <v>1640</v>
      </c>
    </row>
    <row r="116" spans="1:19" ht="16.5">
      <c r="A116" s="43" t="s">
        <v>84</v>
      </c>
      <c r="B116" s="44" t="s">
        <v>499</v>
      </c>
      <c r="C116" s="44" t="s">
        <v>1340</v>
      </c>
      <c r="D116" s="45" t="s">
        <v>500</v>
      </c>
      <c r="E116" s="45" t="str">
        <f>RIGHT(Таблица68[[#This Row],[Полное  наименование]],18)</f>
        <v>CHV 25 D STR PN 52</v>
      </c>
      <c r="F116" s="45" t="s">
        <v>22</v>
      </c>
      <c r="G116" s="45">
        <v>25</v>
      </c>
      <c r="H116" s="45">
        <v>52</v>
      </c>
      <c r="I116" s="45" t="s">
        <v>131</v>
      </c>
      <c r="J116" s="45" t="s">
        <v>225</v>
      </c>
      <c r="K116" s="46" t="s">
        <v>392</v>
      </c>
      <c r="L116" s="44" t="s">
        <v>505</v>
      </c>
      <c r="M116" s="75">
        <v>80</v>
      </c>
      <c r="N116" s="75">
        <f t="shared" si="6"/>
        <v>96</v>
      </c>
      <c r="O116" s="48" t="s">
        <v>40</v>
      </c>
      <c r="P116" s="44"/>
      <c r="Q116" s="57" t="s">
        <v>4</v>
      </c>
      <c r="R116" s="69">
        <f>IF(Таблица68[[#This Row],[Столбец2]]="A",1,IF(Таблица68[[#This Row],[Столбец2]]="B",2,IF(Таблица68[[#This Row],[Столбец2]]="C",3)))</f>
        <v>2</v>
      </c>
      <c r="S116" s="103" t="s">
        <v>1603</v>
      </c>
    </row>
    <row r="117" spans="1:19" ht="16.5">
      <c r="A117" s="43" t="s">
        <v>99</v>
      </c>
      <c r="B117" s="44" t="s">
        <v>499</v>
      </c>
      <c r="C117" s="44" t="s">
        <v>1341</v>
      </c>
      <c r="D117" s="45" t="s">
        <v>500</v>
      </c>
      <c r="E117" s="45" t="str">
        <f>RIGHT(Таблица68[[#This Row],[Полное  наименование]],18)</f>
        <v>CHV 25 D ANG PN 52</v>
      </c>
      <c r="F117" s="45" t="s">
        <v>39</v>
      </c>
      <c r="G117" s="45">
        <v>25</v>
      </c>
      <c r="H117" s="45">
        <v>52</v>
      </c>
      <c r="I117" s="45" t="s">
        <v>131</v>
      </c>
      <c r="J117" s="45" t="s">
        <v>225</v>
      </c>
      <c r="K117" s="46" t="s">
        <v>392</v>
      </c>
      <c r="L117" s="44" t="s">
        <v>506</v>
      </c>
      <c r="M117" s="75">
        <v>80</v>
      </c>
      <c r="N117" s="75">
        <f t="shared" si="6"/>
        <v>96</v>
      </c>
      <c r="O117" s="48" t="s">
        <v>40</v>
      </c>
      <c r="P117" s="44"/>
      <c r="Q117" s="57" t="s">
        <v>4</v>
      </c>
      <c r="R117" s="69">
        <f>IF(Таблица68[[#This Row],[Столбец2]]="A",1,IF(Таблица68[[#This Row],[Столбец2]]="B",2,IF(Таблица68[[#This Row],[Столбец2]]="C",3)))</f>
        <v>2</v>
      </c>
      <c r="S117" s="103" t="s">
        <v>1603</v>
      </c>
    </row>
    <row r="118" spans="1:19" ht="25.5">
      <c r="A118" s="43" t="s">
        <v>85</v>
      </c>
      <c r="B118" s="44" t="s">
        <v>499</v>
      </c>
      <c r="C118" s="44" t="s">
        <v>1342</v>
      </c>
      <c r="D118" s="45" t="s">
        <v>500</v>
      </c>
      <c r="E118" s="45" t="str">
        <f>RIGHT(Таблица68[[#This Row],[Полное  наименование]],18)</f>
        <v>CHV 32 D STR PN 52</v>
      </c>
      <c r="F118" s="45" t="s">
        <v>22</v>
      </c>
      <c r="G118" s="45">
        <v>32</v>
      </c>
      <c r="H118" s="45">
        <v>52</v>
      </c>
      <c r="I118" s="45" t="s">
        <v>131</v>
      </c>
      <c r="J118" s="45" t="s">
        <v>225</v>
      </c>
      <c r="K118" s="46" t="s">
        <v>392</v>
      </c>
      <c r="L118" s="44" t="s">
        <v>507</v>
      </c>
      <c r="M118" s="75">
        <v>98</v>
      </c>
      <c r="N118" s="75">
        <f t="shared" si="6"/>
        <v>117.6</v>
      </c>
      <c r="O118" s="48" t="s">
        <v>40</v>
      </c>
      <c r="P118" s="44"/>
      <c r="Q118" s="54" t="s">
        <v>6</v>
      </c>
      <c r="R118" s="69">
        <f>IF(Таблица68[[#This Row],[Столбец2]]="A",1,IF(Таблица68[[#This Row],[Столбец2]]="B",2,IF(Таблица68[[#This Row],[Столбец2]]="C",3)))</f>
        <v>3</v>
      </c>
      <c r="S118" s="103" t="s">
        <v>1640</v>
      </c>
    </row>
    <row r="119" spans="1:19" ht="25.5">
      <c r="A119" s="43" t="s">
        <v>100</v>
      </c>
      <c r="B119" s="44" t="s">
        <v>499</v>
      </c>
      <c r="C119" s="44" t="s">
        <v>1343</v>
      </c>
      <c r="D119" s="45" t="s">
        <v>500</v>
      </c>
      <c r="E119" s="45" t="str">
        <f>RIGHT(Таблица68[[#This Row],[Полное  наименование]],18)</f>
        <v>CHV 32 D ANG PN 52</v>
      </c>
      <c r="F119" s="45" t="s">
        <v>39</v>
      </c>
      <c r="G119" s="45">
        <v>32</v>
      </c>
      <c r="H119" s="45">
        <v>52</v>
      </c>
      <c r="I119" s="45" t="s">
        <v>131</v>
      </c>
      <c r="J119" s="45" t="s">
        <v>225</v>
      </c>
      <c r="K119" s="46" t="s">
        <v>392</v>
      </c>
      <c r="L119" s="44" t="s">
        <v>508</v>
      </c>
      <c r="M119" s="75">
        <v>98</v>
      </c>
      <c r="N119" s="75">
        <f t="shared" si="6"/>
        <v>117.6</v>
      </c>
      <c r="O119" s="48" t="s">
        <v>40</v>
      </c>
      <c r="P119" s="44"/>
      <c r="Q119" s="54" t="s">
        <v>6</v>
      </c>
      <c r="R119" s="69">
        <f>IF(Таблица68[[#This Row],[Столбец2]]="A",1,IF(Таблица68[[#This Row],[Столбец2]]="B",2,IF(Таблица68[[#This Row],[Столбец2]]="C",3)))</f>
        <v>3</v>
      </c>
      <c r="S119" s="103" t="s">
        <v>1640</v>
      </c>
    </row>
    <row r="120" spans="1:19" ht="25.5">
      <c r="A120" s="43" t="s">
        <v>86</v>
      </c>
      <c r="B120" s="44" t="s">
        <v>499</v>
      </c>
      <c r="C120" s="44" t="s">
        <v>1344</v>
      </c>
      <c r="D120" s="45" t="s">
        <v>500</v>
      </c>
      <c r="E120" s="45" t="str">
        <f>RIGHT(Таблица68[[#This Row],[Полное  наименование]],18)</f>
        <v>CHV 40 D STR PN 52</v>
      </c>
      <c r="F120" s="45" t="s">
        <v>22</v>
      </c>
      <c r="G120" s="45">
        <v>40</v>
      </c>
      <c r="H120" s="45">
        <v>52</v>
      </c>
      <c r="I120" s="45" t="s">
        <v>131</v>
      </c>
      <c r="J120" s="45" t="s">
        <v>225</v>
      </c>
      <c r="K120" s="46" t="s">
        <v>392</v>
      </c>
      <c r="L120" s="44" t="s">
        <v>509</v>
      </c>
      <c r="M120" s="75">
        <v>126</v>
      </c>
      <c r="N120" s="75">
        <f t="shared" si="6"/>
        <v>151.19999999999999</v>
      </c>
      <c r="O120" s="48" t="s">
        <v>40</v>
      </c>
      <c r="P120" s="44"/>
      <c r="Q120" s="54" t="s">
        <v>6</v>
      </c>
      <c r="R120" s="69">
        <f>IF(Таблица68[[#This Row],[Столбец2]]="A",1,IF(Таблица68[[#This Row],[Столбец2]]="B",2,IF(Таблица68[[#This Row],[Столбец2]]="C",3)))</f>
        <v>3</v>
      </c>
      <c r="S120" s="103" t="s">
        <v>1640</v>
      </c>
    </row>
    <row r="121" spans="1:19" ht="16.5">
      <c r="A121" s="43" t="s">
        <v>101</v>
      </c>
      <c r="B121" s="44" t="s">
        <v>499</v>
      </c>
      <c r="C121" s="44" t="s">
        <v>1345</v>
      </c>
      <c r="D121" s="45" t="s">
        <v>500</v>
      </c>
      <c r="E121" s="45" t="str">
        <f>RIGHT(Таблица68[[#This Row],[Полное  наименование]],18)</f>
        <v>CHV 40 D ANG PN 52</v>
      </c>
      <c r="F121" s="45" t="s">
        <v>39</v>
      </c>
      <c r="G121" s="45">
        <v>40</v>
      </c>
      <c r="H121" s="45">
        <v>52</v>
      </c>
      <c r="I121" s="45" t="s">
        <v>131</v>
      </c>
      <c r="J121" s="45" t="s">
        <v>225</v>
      </c>
      <c r="K121" s="46" t="s">
        <v>392</v>
      </c>
      <c r="L121" s="44" t="s">
        <v>510</v>
      </c>
      <c r="M121" s="75">
        <v>126</v>
      </c>
      <c r="N121" s="75">
        <f t="shared" si="6"/>
        <v>151.19999999999999</v>
      </c>
      <c r="O121" s="48" t="s">
        <v>40</v>
      </c>
      <c r="P121" s="44"/>
      <c r="Q121" s="57" t="s">
        <v>4</v>
      </c>
      <c r="R121" s="69">
        <f>IF(Таблица68[[#This Row],[Столбец2]]="A",1,IF(Таблица68[[#This Row],[Столбец2]]="B",2,IF(Таблица68[[#This Row],[Столбец2]]="C",3)))</f>
        <v>2</v>
      </c>
      <c r="S121" s="103" t="s">
        <v>1603</v>
      </c>
    </row>
    <row r="122" spans="1:19" ht="25.5">
      <c r="A122" s="43" t="s">
        <v>87</v>
      </c>
      <c r="B122" s="44" t="s">
        <v>499</v>
      </c>
      <c r="C122" s="44" t="s">
        <v>1346</v>
      </c>
      <c r="D122" s="45" t="s">
        <v>500</v>
      </c>
      <c r="E122" s="45" t="str">
        <f>RIGHT(Таблица68[[#This Row],[Полное  наименование]],18)</f>
        <v>CHV 50 D STR PN 52</v>
      </c>
      <c r="F122" s="45" t="s">
        <v>22</v>
      </c>
      <c r="G122" s="45">
        <v>50</v>
      </c>
      <c r="H122" s="45">
        <v>52</v>
      </c>
      <c r="I122" s="45" t="s">
        <v>131</v>
      </c>
      <c r="J122" s="45" t="s">
        <v>225</v>
      </c>
      <c r="K122" s="46" t="s">
        <v>392</v>
      </c>
      <c r="L122" s="44" t="s">
        <v>511</v>
      </c>
      <c r="M122" s="75">
        <v>150</v>
      </c>
      <c r="N122" s="75">
        <f t="shared" si="6"/>
        <v>180</v>
      </c>
      <c r="O122" s="48" t="s">
        <v>40</v>
      </c>
      <c r="P122" s="44"/>
      <c r="Q122" s="54" t="s">
        <v>6</v>
      </c>
      <c r="R122" s="69">
        <f>IF(Таблица68[[#This Row],[Столбец2]]="A",1,IF(Таблица68[[#This Row],[Столбец2]]="B",2,IF(Таблица68[[#This Row],[Столбец2]]="C",3)))</f>
        <v>3</v>
      </c>
      <c r="S122" s="103" t="s">
        <v>1640</v>
      </c>
    </row>
    <row r="123" spans="1:19" ht="25.5">
      <c r="A123" s="43" t="s">
        <v>102</v>
      </c>
      <c r="B123" s="44" t="s">
        <v>499</v>
      </c>
      <c r="C123" s="44" t="s">
        <v>1347</v>
      </c>
      <c r="D123" s="45" t="s">
        <v>500</v>
      </c>
      <c r="E123" s="45" t="str">
        <f>RIGHT(Таблица68[[#This Row],[Полное  наименование]],18)</f>
        <v>CHV 50 D ANG PN 52</v>
      </c>
      <c r="F123" s="45" t="s">
        <v>39</v>
      </c>
      <c r="G123" s="45">
        <v>50</v>
      </c>
      <c r="H123" s="45">
        <v>52</v>
      </c>
      <c r="I123" s="45" t="s">
        <v>131</v>
      </c>
      <c r="J123" s="45" t="s">
        <v>225</v>
      </c>
      <c r="K123" s="46" t="s">
        <v>392</v>
      </c>
      <c r="L123" s="44" t="s">
        <v>512</v>
      </c>
      <c r="M123" s="75">
        <v>150</v>
      </c>
      <c r="N123" s="75">
        <f t="shared" si="6"/>
        <v>180</v>
      </c>
      <c r="O123" s="48" t="s">
        <v>40</v>
      </c>
      <c r="P123" s="44"/>
      <c r="Q123" s="49" t="s">
        <v>2</v>
      </c>
      <c r="R123" s="69">
        <f>IF(Таблица68[[#This Row],[Столбец2]]="A",1,IF(Таблица68[[#This Row],[Столбец2]]="B",2,IF(Таблица68[[#This Row],[Столбец2]]="C",3)))</f>
        <v>1</v>
      </c>
      <c r="S123" s="103" t="s">
        <v>1602</v>
      </c>
    </row>
    <row r="124" spans="1:19" ht="25.5">
      <c r="A124" s="43" t="s">
        <v>88</v>
      </c>
      <c r="B124" s="44" t="s">
        <v>499</v>
      </c>
      <c r="C124" s="44" t="s">
        <v>1348</v>
      </c>
      <c r="D124" s="45" t="s">
        <v>500</v>
      </c>
      <c r="E124" s="45" t="str">
        <f>RIGHT(Таблица68[[#This Row],[Полное  наименование]],18)</f>
        <v>CHV 65 D STR PN 52</v>
      </c>
      <c r="F124" s="45" t="s">
        <v>22</v>
      </c>
      <c r="G124" s="45">
        <v>65</v>
      </c>
      <c r="H124" s="45">
        <v>52</v>
      </c>
      <c r="I124" s="45" t="s">
        <v>131</v>
      </c>
      <c r="J124" s="45" t="s">
        <v>225</v>
      </c>
      <c r="K124" s="46" t="s">
        <v>392</v>
      </c>
      <c r="L124" s="44" t="s">
        <v>513</v>
      </c>
      <c r="M124" s="75">
        <v>210</v>
      </c>
      <c r="N124" s="75">
        <f t="shared" si="6"/>
        <v>252</v>
      </c>
      <c r="O124" s="48" t="s">
        <v>40</v>
      </c>
      <c r="P124" s="44"/>
      <c r="Q124" s="54" t="s">
        <v>6</v>
      </c>
      <c r="R124" s="69">
        <f>IF(Таблица68[[#This Row],[Столбец2]]="A",1,IF(Таблица68[[#This Row],[Столбец2]]="B",2,IF(Таблица68[[#This Row],[Столбец2]]="C",3)))</f>
        <v>3</v>
      </c>
      <c r="S124" s="103" t="s">
        <v>1640</v>
      </c>
    </row>
    <row r="125" spans="1:19" ht="25.5">
      <c r="A125" s="43" t="s">
        <v>103</v>
      </c>
      <c r="B125" s="44" t="s">
        <v>499</v>
      </c>
      <c r="C125" s="44" t="s">
        <v>1349</v>
      </c>
      <c r="D125" s="45" t="s">
        <v>500</v>
      </c>
      <c r="E125" s="45" t="str">
        <f>RIGHT(Таблица68[[#This Row],[Полное  наименование]],18)</f>
        <v>CHV 65 D ANG PN 52</v>
      </c>
      <c r="F125" s="45" t="s">
        <v>39</v>
      </c>
      <c r="G125" s="45">
        <v>65</v>
      </c>
      <c r="H125" s="45">
        <v>52</v>
      </c>
      <c r="I125" s="45" t="s">
        <v>131</v>
      </c>
      <c r="J125" s="45" t="s">
        <v>225</v>
      </c>
      <c r="K125" s="46" t="s">
        <v>392</v>
      </c>
      <c r="L125" s="44" t="s">
        <v>514</v>
      </c>
      <c r="M125" s="75">
        <v>210</v>
      </c>
      <c r="N125" s="75">
        <f t="shared" si="6"/>
        <v>252</v>
      </c>
      <c r="O125" s="48" t="s">
        <v>40</v>
      </c>
      <c r="P125" s="44"/>
      <c r="Q125" s="49" t="s">
        <v>2</v>
      </c>
      <c r="R125" s="69">
        <f>IF(Таблица68[[#This Row],[Столбец2]]="A",1,IF(Таблица68[[#This Row],[Столбец2]]="B",2,IF(Таблица68[[#This Row],[Столбец2]]="C",3)))</f>
        <v>1</v>
      </c>
      <c r="S125" s="103" t="s">
        <v>1602</v>
      </c>
    </row>
    <row r="126" spans="1:19" ht="25.5">
      <c r="A126" s="43" t="s">
        <v>89</v>
      </c>
      <c r="B126" s="44" t="s">
        <v>499</v>
      </c>
      <c r="C126" s="44" t="s">
        <v>1350</v>
      </c>
      <c r="D126" s="45" t="s">
        <v>500</v>
      </c>
      <c r="E126" s="45" t="str">
        <f>RIGHT(Таблица68[[#This Row],[Полное  наименование]],18)</f>
        <v>CHV 80 D STR PN 52</v>
      </c>
      <c r="F126" s="45" t="s">
        <v>22</v>
      </c>
      <c r="G126" s="45">
        <v>80</v>
      </c>
      <c r="H126" s="45">
        <v>52</v>
      </c>
      <c r="I126" s="45" t="s">
        <v>131</v>
      </c>
      <c r="J126" s="45" t="s">
        <v>225</v>
      </c>
      <c r="K126" s="46" t="s">
        <v>392</v>
      </c>
      <c r="L126" s="44" t="s">
        <v>515</v>
      </c>
      <c r="M126" s="75">
        <v>250</v>
      </c>
      <c r="N126" s="75">
        <f t="shared" si="6"/>
        <v>300</v>
      </c>
      <c r="O126" s="48" t="s">
        <v>40</v>
      </c>
      <c r="P126" s="44"/>
      <c r="Q126" s="54" t="s">
        <v>6</v>
      </c>
      <c r="R126" s="69">
        <f>IF(Таблица68[[#This Row],[Столбец2]]="A",1,IF(Таблица68[[#This Row],[Столбец2]]="B",2,IF(Таблица68[[#This Row],[Столбец2]]="C",3)))</f>
        <v>3</v>
      </c>
      <c r="S126" s="103" t="s">
        <v>1640</v>
      </c>
    </row>
    <row r="127" spans="1:19" ht="16.5">
      <c r="A127" s="43" t="s">
        <v>104</v>
      </c>
      <c r="B127" s="44" t="s">
        <v>499</v>
      </c>
      <c r="C127" s="44" t="s">
        <v>1351</v>
      </c>
      <c r="D127" s="45" t="s">
        <v>500</v>
      </c>
      <c r="E127" s="45" t="str">
        <f>RIGHT(Таблица68[[#This Row],[Полное  наименование]],18)</f>
        <v>CHV 80 D ANG PN 52</v>
      </c>
      <c r="F127" s="45" t="s">
        <v>39</v>
      </c>
      <c r="G127" s="45">
        <v>80</v>
      </c>
      <c r="H127" s="45">
        <v>52</v>
      </c>
      <c r="I127" s="45" t="s">
        <v>131</v>
      </c>
      <c r="J127" s="45" t="s">
        <v>225</v>
      </c>
      <c r="K127" s="46" t="s">
        <v>392</v>
      </c>
      <c r="L127" s="44" t="s">
        <v>516</v>
      </c>
      <c r="M127" s="75">
        <v>250</v>
      </c>
      <c r="N127" s="75">
        <f t="shared" si="6"/>
        <v>300</v>
      </c>
      <c r="O127" s="48" t="s">
        <v>40</v>
      </c>
      <c r="P127" s="44"/>
      <c r="Q127" s="57" t="s">
        <v>4</v>
      </c>
      <c r="R127" s="69">
        <f>IF(Таблица68[[#This Row],[Столбец2]]="A",1,IF(Таблица68[[#This Row],[Столбец2]]="B",2,IF(Таблица68[[#This Row],[Столбец2]]="C",3)))</f>
        <v>2</v>
      </c>
      <c r="S127" s="103" t="s">
        <v>1603</v>
      </c>
    </row>
    <row r="128" spans="1:19" s="56" customFormat="1" ht="25.5">
      <c r="A128" s="43" t="s">
        <v>90</v>
      </c>
      <c r="B128" s="44" t="s">
        <v>499</v>
      </c>
      <c r="C128" s="44" t="s">
        <v>1352</v>
      </c>
      <c r="D128" s="45" t="s">
        <v>500</v>
      </c>
      <c r="E128" s="45" t="str">
        <f>RIGHT(Таблица68[[#This Row],[Полное  наименование]],19)</f>
        <v>CHV 100 D STR PN 52</v>
      </c>
      <c r="F128" s="45" t="s">
        <v>22</v>
      </c>
      <c r="G128" s="45">
        <v>100</v>
      </c>
      <c r="H128" s="45">
        <v>52</v>
      </c>
      <c r="I128" s="45" t="s">
        <v>131</v>
      </c>
      <c r="J128" s="45" t="s">
        <v>225</v>
      </c>
      <c r="K128" s="46" t="s">
        <v>392</v>
      </c>
      <c r="L128" s="44" t="s">
        <v>517</v>
      </c>
      <c r="M128" s="75">
        <v>460</v>
      </c>
      <c r="N128" s="75">
        <f t="shared" si="6"/>
        <v>552</v>
      </c>
      <c r="O128" s="48" t="s">
        <v>40</v>
      </c>
      <c r="P128" s="55"/>
      <c r="Q128" s="54" t="s">
        <v>6</v>
      </c>
      <c r="R128" s="69">
        <f>IF(Таблица68[[#This Row],[Столбец2]]="A",1,IF(Таблица68[[#This Row],[Столбец2]]="B",2,IF(Таблица68[[#This Row],[Столбец2]]="C",3)))</f>
        <v>3</v>
      </c>
      <c r="S128" s="105" t="s">
        <v>1640</v>
      </c>
    </row>
    <row r="129" spans="1:19" s="56" customFormat="1" ht="25.5">
      <c r="A129" s="43" t="s">
        <v>105</v>
      </c>
      <c r="B129" s="44" t="s">
        <v>499</v>
      </c>
      <c r="C129" s="44" t="s">
        <v>1353</v>
      </c>
      <c r="D129" s="45" t="s">
        <v>500</v>
      </c>
      <c r="E129" s="45" t="str">
        <f>RIGHT(Таблица68[[#This Row],[Полное  наименование]],19)</f>
        <v>CHV 100 D ANG PN 52</v>
      </c>
      <c r="F129" s="45" t="s">
        <v>39</v>
      </c>
      <c r="G129" s="45">
        <v>100</v>
      </c>
      <c r="H129" s="45">
        <v>52</v>
      </c>
      <c r="I129" s="45" t="s">
        <v>131</v>
      </c>
      <c r="J129" s="45" t="s">
        <v>225</v>
      </c>
      <c r="K129" s="46" t="s">
        <v>392</v>
      </c>
      <c r="L129" s="44" t="s">
        <v>518</v>
      </c>
      <c r="M129" s="75">
        <v>460</v>
      </c>
      <c r="N129" s="75">
        <f t="shared" si="6"/>
        <v>552</v>
      </c>
      <c r="O129" s="48" t="s">
        <v>40</v>
      </c>
      <c r="P129" s="55"/>
      <c r="Q129" s="54" t="s">
        <v>6</v>
      </c>
      <c r="R129" s="69">
        <f>IF(Таблица68[[#This Row],[Столбец2]]="A",1,IF(Таблица68[[#This Row],[Столбец2]]="B",2,IF(Таблица68[[#This Row],[Столбец2]]="C",3)))</f>
        <v>3</v>
      </c>
      <c r="S129" s="105" t="s">
        <v>1640</v>
      </c>
    </row>
    <row r="130" spans="1:19" s="56" customFormat="1" ht="25.5">
      <c r="A130" s="43" t="s">
        <v>91</v>
      </c>
      <c r="B130" s="44" t="s">
        <v>499</v>
      </c>
      <c r="C130" s="44" t="s">
        <v>1354</v>
      </c>
      <c r="D130" s="45" t="s">
        <v>500</v>
      </c>
      <c r="E130" s="45" t="str">
        <f>RIGHT(Таблица68[[#This Row],[Полное  наименование]],19)</f>
        <v>CHV 125 D STR PN 52</v>
      </c>
      <c r="F130" s="45" t="s">
        <v>22</v>
      </c>
      <c r="G130" s="45">
        <v>125</v>
      </c>
      <c r="H130" s="45">
        <v>52</v>
      </c>
      <c r="I130" s="45" t="s">
        <v>131</v>
      </c>
      <c r="J130" s="45" t="s">
        <v>225</v>
      </c>
      <c r="K130" s="46" t="s">
        <v>392</v>
      </c>
      <c r="L130" s="44" t="s">
        <v>519</v>
      </c>
      <c r="M130" s="75">
        <v>870</v>
      </c>
      <c r="N130" s="75">
        <f t="shared" si="6"/>
        <v>1044</v>
      </c>
      <c r="O130" s="48" t="s">
        <v>40</v>
      </c>
      <c r="P130" s="55"/>
      <c r="Q130" s="54" t="s">
        <v>6</v>
      </c>
      <c r="R130" s="69">
        <f>IF(Таблица68[[#This Row],[Столбец2]]="A",1,IF(Таблица68[[#This Row],[Столбец2]]="B",2,IF(Таблица68[[#This Row],[Столбец2]]="C",3)))</f>
        <v>3</v>
      </c>
      <c r="S130" s="105" t="s">
        <v>1640</v>
      </c>
    </row>
    <row r="131" spans="1:19" s="56" customFormat="1" ht="25.5">
      <c r="A131" s="43" t="s">
        <v>106</v>
      </c>
      <c r="B131" s="44" t="s">
        <v>499</v>
      </c>
      <c r="C131" s="44" t="s">
        <v>1355</v>
      </c>
      <c r="D131" s="45" t="s">
        <v>500</v>
      </c>
      <c r="E131" s="45" t="str">
        <f>RIGHT(Таблица68[[#This Row],[Полное  наименование]],19)</f>
        <v>CHV 125 D ANG PN 52</v>
      </c>
      <c r="F131" s="45" t="s">
        <v>39</v>
      </c>
      <c r="G131" s="45">
        <v>125</v>
      </c>
      <c r="H131" s="45">
        <v>52</v>
      </c>
      <c r="I131" s="45" t="s">
        <v>131</v>
      </c>
      <c r="J131" s="45" t="s">
        <v>225</v>
      </c>
      <c r="K131" s="46" t="s">
        <v>392</v>
      </c>
      <c r="L131" s="44" t="s">
        <v>520</v>
      </c>
      <c r="M131" s="75">
        <v>870</v>
      </c>
      <c r="N131" s="75">
        <f t="shared" si="6"/>
        <v>1044</v>
      </c>
      <c r="O131" s="48" t="s">
        <v>40</v>
      </c>
      <c r="P131" s="55"/>
      <c r="Q131" s="54" t="s">
        <v>6</v>
      </c>
      <c r="R131" s="69">
        <f>IF(Таблица68[[#This Row],[Столбец2]]="A",1,IF(Таблица68[[#This Row],[Столбец2]]="B",2,IF(Таблица68[[#This Row],[Столбец2]]="C",3)))</f>
        <v>3</v>
      </c>
      <c r="S131" s="105" t="s">
        <v>1640</v>
      </c>
    </row>
    <row r="132" spans="1:19" s="56" customFormat="1" ht="25.5">
      <c r="A132" s="43" t="s">
        <v>92</v>
      </c>
      <c r="B132" s="44" t="s">
        <v>499</v>
      </c>
      <c r="C132" s="44" t="s">
        <v>1356</v>
      </c>
      <c r="D132" s="45" t="s">
        <v>500</v>
      </c>
      <c r="E132" s="45" t="str">
        <f>RIGHT(Таблица68[[#This Row],[Полное  наименование]],19)</f>
        <v>CHV 150 D STR PN 52</v>
      </c>
      <c r="F132" s="45" t="s">
        <v>22</v>
      </c>
      <c r="G132" s="45">
        <v>150</v>
      </c>
      <c r="H132" s="45">
        <v>52</v>
      </c>
      <c r="I132" s="45" t="s">
        <v>131</v>
      </c>
      <c r="J132" s="45" t="s">
        <v>225</v>
      </c>
      <c r="K132" s="46" t="s">
        <v>392</v>
      </c>
      <c r="L132" s="44" t="s">
        <v>521</v>
      </c>
      <c r="M132" s="75">
        <v>1290</v>
      </c>
      <c r="N132" s="75">
        <f t="shared" si="6"/>
        <v>1548</v>
      </c>
      <c r="O132" s="48" t="s">
        <v>40</v>
      </c>
      <c r="P132" s="55"/>
      <c r="Q132" s="54" t="s">
        <v>6</v>
      </c>
      <c r="R132" s="69">
        <f>IF(Таблица68[[#This Row],[Столбец2]]="A",1,IF(Таблица68[[#This Row],[Столбец2]]="B",2,IF(Таблица68[[#This Row],[Столбец2]]="C",3)))</f>
        <v>3</v>
      </c>
      <c r="S132" s="105" t="s">
        <v>1640</v>
      </c>
    </row>
    <row r="133" spans="1:19" s="56" customFormat="1" ht="25.5">
      <c r="A133" s="43" t="s">
        <v>107</v>
      </c>
      <c r="B133" s="44" t="s">
        <v>499</v>
      </c>
      <c r="C133" s="44" t="s">
        <v>1357</v>
      </c>
      <c r="D133" s="45" t="s">
        <v>500</v>
      </c>
      <c r="E133" s="45" t="str">
        <f>RIGHT(Таблица68[[#This Row],[Полное  наименование]],19)</f>
        <v>CHV 150 D ANG PN 52</v>
      </c>
      <c r="F133" s="45" t="s">
        <v>39</v>
      </c>
      <c r="G133" s="45">
        <v>150</v>
      </c>
      <c r="H133" s="45">
        <v>52</v>
      </c>
      <c r="I133" s="45" t="s">
        <v>131</v>
      </c>
      <c r="J133" s="45" t="s">
        <v>225</v>
      </c>
      <c r="K133" s="46" t="s">
        <v>392</v>
      </c>
      <c r="L133" s="44" t="s">
        <v>522</v>
      </c>
      <c r="M133" s="75">
        <v>1290</v>
      </c>
      <c r="N133" s="75">
        <f t="shared" si="6"/>
        <v>1548</v>
      </c>
      <c r="O133" s="48" t="s">
        <v>40</v>
      </c>
      <c r="P133" s="55"/>
      <c r="Q133" s="54" t="s">
        <v>6</v>
      </c>
      <c r="R133" s="69">
        <f>IF(Таблица68[[#This Row],[Столбец2]]="A",1,IF(Таблица68[[#This Row],[Столбец2]]="B",2,IF(Таблица68[[#This Row],[Столбец2]]="C",3)))</f>
        <v>3</v>
      </c>
      <c r="S133" s="105" t="s">
        <v>1640</v>
      </c>
    </row>
    <row r="134" spans="1:19" ht="25.5">
      <c r="A134" s="43" t="s">
        <v>93</v>
      </c>
      <c r="B134" s="44" t="s">
        <v>499</v>
      </c>
      <c r="C134" s="44" t="s">
        <v>1358</v>
      </c>
      <c r="D134" s="45" t="s">
        <v>500</v>
      </c>
      <c r="E134" s="45" t="str">
        <f>RIGHT(Таблица68[[#This Row],[Полное  наименование]],19)</f>
        <v>CHV 100 D STR PN 40</v>
      </c>
      <c r="F134" s="45" t="s">
        <v>22</v>
      </c>
      <c r="G134" s="45">
        <v>100</v>
      </c>
      <c r="H134" s="45">
        <v>40</v>
      </c>
      <c r="I134" s="45" t="s">
        <v>131</v>
      </c>
      <c r="J134" s="45" t="s">
        <v>225</v>
      </c>
      <c r="K134" s="46" t="s">
        <v>392</v>
      </c>
      <c r="L134" s="44" t="s">
        <v>523</v>
      </c>
      <c r="M134" s="75">
        <v>390</v>
      </c>
      <c r="N134" s="75">
        <f t="shared" si="6"/>
        <v>468</v>
      </c>
      <c r="O134" s="48" t="s">
        <v>40</v>
      </c>
      <c r="P134" s="44"/>
      <c r="Q134" s="54" t="s">
        <v>6</v>
      </c>
      <c r="R134" s="69">
        <f>IF(Таблица68[[#This Row],[Столбец2]]="A",1,IF(Таблица68[[#This Row],[Столбец2]]="B",2,IF(Таблица68[[#This Row],[Столбец2]]="C",3)))</f>
        <v>3</v>
      </c>
      <c r="S134" s="103" t="s">
        <v>1640</v>
      </c>
    </row>
    <row r="135" spans="1:19" ht="25.5">
      <c r="A135" s="43" t="s">
        <v>108</v>
      </c>
      <c r="B135" s="44" t="s">
        <v>499</v>
      </c>
      <c r="C135" s="44" t="s">
        <v>1359</v>
      </c>
      <c r="D135" s="45" t="s">
        <v>500</v>
      </c>
      <c r="E135" s="45" t="str">
        <f>RIGHT(Таблица68[[#This Row],[Полное  наименование]],19)</f>
        <v>CHV 100 D ANG PN 40</v>
      </c>
      <c r="F135" s="45" t="s">
        <v>39</v>
      </c>
      <c r="G135" s="45">
        <v>100</v>
      </c>
      <c r="H135" s="45">
        <v>40</v>
      </c>
      <c r="I135" s="45" t="s">
        <v>131</v>
      </c>
      <c r="J135" s="45" t="s">
        <v>225</v>
      </c>
      <c r="K135" s="46" t="s">
        <v>392</v>
      </c>
      <c r="L135" s="44" t="s">
        <v>524</v>
      </c>
      <c r="M135" s="75">
        <v>390</v>
      </c>
      <c r="N135" s="75">
        <f t="shared" si="6"/>
        <v>468</v>
      </c>
      <c r="O135" s="48" t="s">
        <v>40</v>
      </c>
      <c r="P135" s="44"/>
      <c r="Q135" s="54" t="s">
        <v>6</v>
      </c>
      <c r="R135" s="69">
        <f>IF(Таблица68[[#This Row],[Столбец2]]="A",1,IF(Таблица68[[#This Row],[Столбец2]]="B",2,IF(Таблица68[[#This Row],[Столбец2]]="C",3)))</f>
        <v>3</v>
      </c>
      <c r="S135" s="103" t="s">
        <v>1640</v>
      </c>
    </row>
    <row r="136" spans="1:19" ht="25.5">
      <c r="A136" s="43" t="s">
        <v>94</v>
      </c>
      <c r="B136" s="44" t="s">
        <v>499</v>
      </c>
      <c r="C136" s="44" t="s">
        <v>1360</v>
      </c>
      <c r="D136" s="45" t="s">
        <v>500</v>
      </c>
      <c r="E136" s="45" t="str">
        <f>RIGHT(Таблица68[[#This Row],[Полное  наименование]],19)</f>
        <v>CHV 125 D STR PN 40</v>
      </c>
      <c r="F136" s="45" t="s">
        <v>22</v>
      </c>
      <c r="G136" s="45">
        <v>125</v>
      </c>
      <c r="H136" s="45">
        <v>40</v>
      </c>
      <c r="I136" s="45" t="s">
        <v>131</v>
      </c>
      <c r="J136" s="45" t="s">
        <v>225</v>
      </c>
      <c r="K136" s="46" t="s">
        <v>392</v>
      </c>
      <c r="L136" s="44" t="s">
        <v>525</v>
      </c>
      <c r="M136" s="75">
        <v>680</v>
      </c>
      <c r="N136" s="75">
        <f t="shared" si="6"/>
        <v>816</v>
      </c>
      <c r="O136" s="48" t="s">
        <v>40</v>
      </c>
      <c r="P136" s="44"/>
      <c r="Q136" s="54" t="s">
        <v>6</v>
      </c>
      <c r="R136" s="69">
        <f>IF(Таблица68[[#This Row],[Столбец2]]="A",1,IF(Таблица68[[#This Row],[Столбец2]]="B",2,IF(Таблица68[[#This Row],[Столбец2]]="C",3)))</f>
        <v>3</v>
      </c>
      <c r="S136" s="103" t="s">
        <v>1640</v>
      </c>
    </row>
    <row r="137" spans="1:19" ht="25.5">
      <c r="A137" s="43" t="s">
        <v>109</v>
      </c>
      <c r="B137" s="44" t="s">
        <v>499</v>
      </c>
      <c r="C137" s="44" t="s">
        <v>1361</v>
      </c>
      <c r="D137" s="45" t="s">
        <v>500</v>
      </c>
      <c r="E137" s="45" t="str">
        <f>RIGHT(Таблица68[[#This Row],[Полное  наименование]],19)</f>
        <v>CHV 125 D ANG PN 40</v>
      </c>
      <c r="F137" s="45" t="s">
        <v>39</v>
      </c>
      <c r="G137" s="45">
        <v>125</v>
      </c>
      <c r="H137" s="45">
        <v>40</v>
      </c>
      <c r="I137" s="45" t="s">
        <v>131</v>
      </c>
      <c r="J137" s="45" t="s">
        <v>225</v>
      </c>
      <c r="K137" s="46" t="s">
        <v>392</v>
      </c>
      <c r="L137" s="44" t="s">
        <v>526</v>
      </c>
      <c r="M137" s="75">
        <v>680</v>
      </c>
      <c r="N137" s="75">
        <f t="shared" si="6"/>
        <v>816</v>
      </c>
      <c r="O137" s="48" t="s">
        <v>40</v>
      </c>
      <c r="P137" s="44"/>
      <c r="Q137" s="54" t="s">
        <v>6</v>
      </c>
      <c r="R137" s="69">
        <f>IF(Таблица68[[#This Row],[Столбец2]]="A",1,IF(Таблица68[[#This Row],[Столбец2]]="B",2,IF(Таблица68[[#This Row],[Столбец2]]="C",3)))</f>
        <v>3</v>
      </c>
      <c r="S137" s="103" t="s">
        <v>1640</v>
      </c>
    </row>
    <row r="138" spans="1:19" ht="25.5">
      <c r="A138" s="43" t="s">
        <v>95</v>
      </c>
      <c r="B138" s="44" t="s">
        <v>499</v>
      </c>
      <c r="C138" s="44" t="s">
        <v>1362</v>
      </c>
      <c r="D138" s="45" t="s">
        <v>500</v>
      </c>
      <c r="E138" s="45" t="str">
        <f>RIGHT(Таблица68[[#This Row],[Полное  наименование]],19)</f>
        <v>CHV 150 D STR PN 40</v>
      </c>
      <c r="F138" s="45" t="s">
        <v>22</v>
      </c>
      <c r="G138" s="45">
        <v>150</v>
      </c>
      <c r="H138" s="45">
        <v>40</v>
      </c>
      <c r="I138" s="45" t="s">
        <v>131</v>
      </c>
      <c r="J138" s="45" t="s">
        <v>225</v>
      </c>
      <c r="K138" s="46" t="s">
        <v>392</v>
      </c>
      <c r="L138" s="44" t="s">
        <v>527</v>
      </c>
      <c r="M138" s="75">
        <v>1000</v>
      </c>
      <c r="N138" s="75">
        <f t="shared" si="6"/>
        <v>1200</v>
      </c>
      <c r="O138" s="48" t="s">
        <v>40</v>
      </c>
      <c r="P138" s="44"/>
      <c r="Q138" s="54" t="s">
        <v>6</v>
      </c>
      <c r="R138" s="69">
        <f>IF(Таблица68[[#This Row],[Столбец2]]="A",1,IF(Таблица68[[#This Row],[Столбец2]]="B",2,IF(Таблица68[[#This Row],[Столбец2]]="C",3)))</f>
        <v>3</v>
      </c>
      <c r="S138" s="103" t="s">
        <v>1640</v>
      </c>
    </row>
    <row r="139" spans="1:19" ht="25.5">
      <c r="A139" s="43" t="s">
        <v>110</v>
      </c>
      <c r="B139" s="44" t="s">
        <v>499</v>
      </c>
      <c r="C139" s="44" t="s">
        <v>1363</v>
      </c>
      <c r="D139" s="45" t="s">
        <v>500</v>
      </c>
      <c r="E139" s="45" t="str">
        <f>RIGHT(Таблица68[[#This Row],[Полное  наименование]],19)</f>
        <v>CHV 150 D ANG PN 40</v>
      </c>
      <c r="F139" s="45" t="s">
        <v>39</v>
      </c>
      <c r="G139" s="45">
        <v>150</v>
      </c>
      <c r="H139" s="45">
        <v>40</v>
      </c>
      <c r="I139" s="45" t="s">
        <v>131</v>
      </c>
      <c r="J139" s="45" t="s">
        <v>225</v>
      </c>
      <c r="K139" s="46" t="s">
        <v>392</v>
      </c>
      <c r="L139" s="44" t="s">
        <v>528</v>
      </c>
      <c r="M139" s="75">
        <v>1000</v>
      </c>
      <c r="N139" s="75">
        <f t="shared" si="6"/>
        <v>1200</v>
      </c>
      <c r="O139" s="48" t="s">
        <v>40</v>
      </c>
      <c r="P139" s="44"/>
      <c r="Q139" s="54" t="s">
        <v>6</v>
      </c>
      <c r="R139" s="69">
        <f>IF(Таблица68[[#This Row],[Столбец2]]="A",1,IF(Таблица68[[#This Row],[Столбец2]]="B",2,IF(Таблица68[[#This Row],[Столбец2]]="C",3)))</f>
        <v>3</v>
      </c>
      <c r="S139" s="103" t="s">
        <v>1640</v>
      </c>
    </row>
    <row r="140" spans="1:19" ht="25.5">
      <c r="A140" s="43" t="s">
        <v>114</v>
      </c>
      <c r="B140" s="44" t="s">
        <v>529</v>
      </c>
      <c r="C140" s="44" t="s">
        <v>1396</v>
      </c>
      <c r="D140" s="45" t="s">
        <v>530</v>
      </c>
      <c r="E140" s="45" t="str">
        <f>RIGHT(Таблица68[[#This Row],[Полное  наименование]],18)</f>
        <v>SCA 15 D STR PN 52</v>
      </c>
      <c r="F140" s="45" t="s">
        <v>22</v>
      </c>
      <c r="G140" s="45">
        <v>15</v>
      </c>
      <c r="H140" s="45">
        <v>52</v>
      </c>
      <c r="I140" s="45" t="s">
        <v>131</v>
      </c>
      <c r="J140" s="45" t="s">
        <v>225</v>
      </c>
      <c r="K140" s="46" t="s">
        <v>392</v>
      </c>
      <c r="L140" s="44" t="s">
        <v>531</v>
      </c>
      <c r="M140" s="75">
        <v>73</v>
      </c>
      <c r="N140" s="75">
        <f t="shared" si="6"/>
        <v>87.6</v>
      </c>
      <c r="O140" s="48" t="s">
        <v>40</v>
      </c>
      <c r="P140" s="44"/>
      <c r="Q140" s="54" t="s">
        <v>6</v>
      </c>
      <c r="R140" s="69">
        <f>IF(Таблица68[[#This Row],[Столбец2]]="A",1,IF(Таблица68[[#This Row],[Столбец2]]="B",2,IF(Таблица68[[#This Row],[Столбец2]]="C",3)))</f>
        <v>3</v>
      </c>
      <c r="S140" s="103" t="s">
        <v>1640</v>
      </c>
    </row>
    <row r="141" spans="1:19" ht="25.5">
      <c r="A141" s="43" t="s">
        <v>129</v>
      </c>
      <c r="B141" s="44" t="s">
        <v>529</v>
      </c>
      <c r="C141" s="44" t="s">
        <v>1397</v>
      </c>
      <c r="D141" s="45" t="s">
        <v>530</v>
      </c>
      <c r="E141" s="45" t="str">
        <f>RIGHT(Таблица68[[#This Row],[Полное  наименование]],18)</f>
        <v>SCA 15 D ANG PN 52</v>
      </c>
      <c r="F141" s="45" t="s">
        <v>39</v>
      </c>
      <c r="G141" s="45">
        <v>15</v>
      </c>
      <c r="H141" s="45">
        <v>52</v>
      </c>
      <c r="I141" s="45" t="s">
        <v>131</v>
      </c>
      <c r="J141" s="45" t="s">
        <v>225</v>
      </c>
      <c r="K141" s="46" t="s">
        <v>392</v>
      </c>
      <c r="L141" s="44" t="s">
        <v>532</v>
      </c>
      <c r="M141" s="75">
        <v>73</v>
      </c>
      <c r="N141" s="75">
        <f t="shared" si="6"/>
        <v>87.6</v>
      </c>
      <c r="O141" s="48" t="s">
        <v>40</v>
      </c>
      <c r="P141" s="44"/>
      <c r="Q141" s="49" t="s">
        <v>2</v>
      </c>
      <c r="R141" s="69">
        <f>IF(Таблица68[[#This Row],[Столбец2]]="A",1,IF(Таблица68[[#This Row],[Столбец2]]="B",2,IF(Таблица68[[#This Row],[Столбец2]]="C",3)))</f>
        <v>1</v>
      </c>
      <c r="S141" s="103" t="s">
        <v>1602</v>
      </c>
    </row>
    <row r="142" spans="1:19" ht="25.5">
      <c r="A142" s="43" t="s">
        <v>115</v>
      </c>
      <c r="B142" s="44" t="s">
        <v>529</v>
      </c>
      <c r="C142" s="44" t="s">
        <v>1398</v>
      </c>
      <c r="D142" s="45" t="s">
        <v>530</v>
      </c>
      <c r="E142" s="45" t="str">
        <f>RIGHT(Таблица68[[#This Row],[Полное  наименование]],18)</f>
        <v>SCA 20 D STR PN 52</v>
      </c>
      <c r="F142" s="45" t="s">
        <v>22</v>
      </c>
      <c r="G142" s="45">
        <v>20</v>
      </c>
      <c r="H142" s="45">
        <v>52</v>
      </c>
      <c r="I142" s="45" t="s">
        <v>131</v>
      </c>
      <c r="J142" s="45" t="s">
        <v>225</v>
      </c>
      <c r="K142" s="46" t="s">
        <v>392</v>
      </c>
      <c r="L142" s="44" t="s">
        <v>533</v>
      </c>
      <c r="M142" s="75">
        <v>78</v>
      </c>
      <c r="N142" s="75">
        <f t="shared" si="6"/>
        <v>93.6</v>
      </c>
      <c r="O142" s="48" t="s">
        <v>40</v>
      </c>
      <c r="P142" s="44"/>
      <c r="Q142" s="54" t="s">
        <v>6</v>
      </c>
      <c r="R142" s="69">
        <f>IF(Таблица68[[#This Row],[Столбец2]]="A",1,IF(Таблица68[[#This Row],[Столбец2]]="B",2,IF(Таблица68[[#This Row],[Столбец2]]="C",3)))</f>
        <v>3</v>
      </c>
      <c r="S142" s="103" t="s">
        <v>1640</v>
      </c>
    </row>
    <row r="143" spans="1:19" ht="16.5">
      <c r="A143" s="43" t="s">
        <v>130</v>
      </c>
      <c r="B143" s="44" t="s">
        <v>529</v>
      </c>
      <c r="C143" s="44" t="s">
        <v>1399</v>
      </c>
      <c r="D143" s="45" t="s">
        <v>530</v>
      </c>
      <c r="E143" s="45" t="str">
        <f>RIGHT(Таблица68[[#This Row],[Полное  наименование]],18)</f>
        <v>SCA 20 D ANG PN 52</v>
      </c>
      <c r="F143" s="45" t="s">
        <v>39</v>
      </c>
      <c r="G143" s="45">
        <v>20</v>
      </c>
      <c r="H143" s="45">
        <v>52</v>
      </c>
      <c r="I143" s="45" t="s">
        <v>131</v>
      </c>
      <c r="J143" s="45" t="s">
        <v>225</v>
      </c>
      <c r="K143" s="46" t="s">
        <v>392</v>
      </c>
      <c r="L143" s="44" t="s">
        <v>534</v>
      </c>
      <c r="M143" s="75">
        <v>78</v>
      </c>
      <c r="N143" s="75">
        <f t="shared" si="6"/>
        <v>93.6</v>
      </c>
      <c r="O143" s="48" t="s">
        <v>40</v>
      </c>
      <c r="P143" s="44"/>
      <c r="Q143" s="57" t="s">
        <v>4</v>
      </c>
      <c r="R143" s="69">
        <f>IF(Таблица68[[#This Row],[Столбец2]]="A",1,IF(Таблица68[[#This Row],[Столбец2]]="B",2,IF(Таблица68[[#This Row],[Столбец2]]="C",3)))</f>
        <v>2</v>
      </c>
      <c r="S143" s="103" t="s">
        <v>1603</v>
      </c>
    </row>
    <row r="144" spans="1:19" ht="25.5">
      <c r="A144" s="43" t="s">
        <v>116</v>
      </c>
      <c r="B144" s="44" t="s">
        <v>529</v>
      </c>
      <c r="C144" s="44" t="s">
        <v>1400</v>
      </c>
      <c r="D144" s="45" t="s">
        <v>530</v>
      </c>
      <c r="E144" s="45" t="str">
        <f>RIGHT(Таблица68[[#This Row],[Полное  наименование]],18)</f>
        <v>SCA 25 D STR PN 52</v>
      </c>
      <c r="F144" s="45" t="s">
        <v>22</v>
      </c>
      <c r="G144" s="45">
        <v>25</v>
      </c>
      <c r="H144" s="45">
        <v>52</v>
      </c>
      <c r="I144" s="45" t="s">
        <v>131</v>
      </c>
      <c r="J144" s="45" t="s">
        <v>225</v>
      </c>
      <c r="K144" s="46" t="s">
        <v>392</v>
      </c>
      <c r="L144" s="44" t="s">
        <v>535</v>
      </c>
      <c r="M144" s="75">
        <v>102</v>
      </c>
      <c r="N144" s="75">
        <f t="shared" si="6"/>
        <v>122.39999999999999</v>
      </c>
      <c r="O144" s="48" t="s">
        <v>40</v>
      </c>
      <c r="P144" s="44"/>
      <c r="Q144" s="54" t="s">
        <v>6</v>
      </c>
      <c r="R144" s="69">
        <f>IF(Таблица68[[#This Row],[Столбец2]]="A",1,IF(Таблица68[[#This Row],[Столбец2]]="B",2,IF(Таблица68[[#This Row],[Столбец2]]="C",3)))</f>
        <v>3</v>
      </c>
      <c r="S144" s="103" t="s">
        <v>1640</v>
      </c>
    </row>
    <row r="145" spans="1:19" ht="16.5">
      <c r="A145" s="43" t="s">
        <v>132</v>
      </c>
      <c r="B145" s="44" t="s">
        <v>529</v>
      </c>
      <c r="C145" s="44" t="s">
        <v>1401</v>
      </c>
      <c r="D145" s="45" t="s">
        <v>530</v>
      </c>
      <c r="E145" s="45" t="str">
        <f>RIGHT(Таблица68[[#This Row],[Полное  наименование]],18)</f>
        <v>SCA 25 D ANG PN 52</v>
      </c>
      <c r="F145" s="45" t="s">
        <v>39</v>
      </c>
      <c r="G145" s="45">
        <v>25</v>
      </c>
      <c r="H145" s="45">
        <v>52</v>
      </c>
      <c r="I145" s="45" t="s">
        <v>131</v>
      </c>
      <c r="J145" s="45" t="s">
        <v>225</v>
      </c>
      <c r="K145" s="46" t="s">
        <v>392</v>
      </c>
      <c r="L145" s="44" t="s">
        <v>536</v>
      </c>
      <c r="M145" s="75">
        <v>102</v>
      </c>
      <c r="N145" s="75">
        <f t="shared" si="6"/>
        <v>122.39999999999999</v>
      </c>
      <c r="O145" s="48" t="s">
        <v>40</v>
      </c>
      <c r="P145" s="44"/>
      <c r="Q145" s="57" t="s">
        <v>4</v>
      </c>
      <c r="R145" s="69">
        <f>IF(Таблица68[[#This Row],[Столбец2]]="A",1,IF(Таблица68[[#This Row],[Столбец2]]="B",2,IF(Таблица68[[#This Row],[Столбец2]]="C",3)))</f>
        <v>2</v>
      </c>
      <c r="S145" s="103" t="s">
        <v>1603</v>
      </c>
    </row>
    <row r="146" spans="1:19" ht="25.5">
      <c r="A146" s="43" t="s">
        <v>117</v>
      </c>
      <c r="B146" s="44" t="s">
        <v>529</v>
      </c>
      <c r="C146" s="44" t="s">
        <v>1402</v>
      </c>
      <c r="D146" s="45" t="s">
        <v>530</v>
      </c>
      <c r="E146" s="45" t="str">
        <f>RIGHT(Таблица68[[#This Row],[Полное  наименование]],18)</f>
        <v>SCA 32 D STR PN 52</v>
      </c>
      <c r="F146" s="45" t="s">
        <v>22</v>
      </c>
      <c r="G146" s="45">
        <v>32</v>
      </c>
      <c r="H146" s="45">
        <v>52</v>
      </c>
      <c r="I146" s="45" t="s">
        <v>131</v>
      </c>
      <c r="J146" s="45" t="s">
        <v>225</v>
      </c>
      <c r="K146" s="46" t="s">
        <v>392</v>
      </c>
      <c r="L146" s="44" t="s">
        <v>537</v>
      </c>
      <c r="M146" s="75">
        <v>110</v>
      </c>
      <c r="N146" s="75">
        <f t="shared" si="6"/>
        <v>132</v>
      </c>
      <c r="O146" s="48" t="s">
        <v>40</v>
      </c>
      <c r="P146" s="44"/>
      <c r="Q146" s="54" t="s">
        <v>6</v>
      </c>
      <c r="R146" s="69">
        <f>IF(Таблица68[[#This Row],[Столбец2]]="A",1,IF(Таблица68[[#This Row],[Столбец2]]="B",2,IF(Таблица68[[#This Row],[Столбец2]]="C",3)))</f>
        <v>3</v>
      </c>
      <c r="S146" s="103" t="s">
        <v>1640</v>
      </c>
    </row>
    <row r="147" spans="1:19" ht="25.5">
      <c r="A147" s="43" t="s">
        <v>133</v>
      </c>
      <c r="B147" s="44" t="s">
        <v>529</v>
      </c>
      <c r="C147" s="44" t="s">
        <v>1403</v>
      </c>
      <c r="D147" s="45" t="s">
        <v>530</v>
      </c>
      <c r="E147" s="45" t="str">
        <f>RIGHT(Таблица68[[#This Row],[Полное  наименование]],18)</f>
        <v>SCA 32 D ANG PN 52</v>
      </c>
      <c r="F147" s="45" t="s">
        <v>39</v>
      </c>
      <c r="G147" s="45">
        <v>32</v>
      </c>
      <c r="H147" s="45">
        <v>52</v>
      </c>
      <c r="I147" s="45" t="s">
        <v>131</v>
      </c>
      <c r="J147" s="45" t="s">
        <v>225</v>
      </c>
      <c r="K147" s="46" t="s">
        <v>392</v>
      </c>
      <c r="L147" s="44" t="s">
        <v>538</v>
      </c>
      <c r="M147" s="75">
        <v>110</v>
      </c>
      <c r="N147" s="75">
        <f t="shared" si="6"/>
        <v>132</v>
      </c>
      <c r="O147" s="48" t="s">
        <v>40</v>
      </c>
      <c r="P147" s="44"/>
      <c r="Q147" s="54" t="s">
        <v>6</v>
      </c>
      <c r="R147" s="69">
        <f>IF(Таблица68[[#This Row],[Столбец2]]="A",1,IF(Таблица68[[#This Row],[Столбец2]]="B",2,IF(Таблица68[[#This Row],[Столбец2]]="C",3)))</f>
        <v>3</v>
      </c>
      <c r="S147" s="103" t="s">
        <v>1640</v>
      </c>
    </row>
    <row r="148" spans="1:19" ht="25.5">
      <c r="A148" s="43" t="s">
        <v>118</v>
      </c>
      <c r="B148" s="44" t="s">
        <v>529</v>
      </c>
      <c r="C148" s="44" t="s">
        <v>1404</v>
      </c>
      <c r="D148" s="45" t="s">
        <v>530</v>
      </c>
      <c r="E148" s="45" t="str">
        <f>RIGHT(Таблица68[[#This Row],[Полное  наименование]],18)</f>
        <v>SCA 40 D STR PN 52</v>
      </c>
      <c r="F148" s="45" t="s">
        <v>22</v>
      </c>
      <c r="G148" s="45">
        <v>40</v>
      </c>
      <c r="H148" s="45">
        <v>52</v>
      </c>
      <c r="I148" s="45" t="s">
        <v>131</v>
      </c>
      <c r="J148" s="45" t="s">
        <v>225</v>
      </c>
      <c r="K148" s="46" t="s">
        <v>392</v>
      </c>
      <c r="L148" s="44" t="s">
        <v>539</v>
      </c>
      <c r="M148" s="75">
        <v>150</v>
      </c>
      <c r="N148" s="75">
        <f t="shared" si="6"/>
        <v>180</v>
      </c>
      <c r="O148" s="48" t="s">
        <v>40</v>
      </c>
      <c r="P148" s="44"/>
      <c r="Q148" s="54" t="s">
        <v>6</v>
      </c>
      <c r="R148" s="69">
        <f>IF(Таблица68[[#This Row],[Столбец2]]="A",1,IF(Таблица68[[#This Row],[Столбец2]]="B",2,IF(Таблица68[[#This Row],[Столбец2]]="C",3)))</f>
        <v>3</v>
      </c>
      <c r="S148" s="103" t="s">
        <v>1640</v>
      </c>
    </row>
    <row r="149" spans="1:19" ht="25.5">
      <c r="A149" s="43" t="s">
        <v>134</v>
      </c>
      <c r="B149" s="44" t="s">
        <v>529</v>
      </c>
      <c r="C149" s="44" t="s">
        <v>1405</v>
      </c>
      <c r="D149" s="45" t="s">
        <v>530</v>
      </c>
      <c r="E149" s="45" t="str">
        <f>RIGHT(Таблица68[[#This Row],[Полное  наименование]],18)</f>
        <v>SCA 40 D ANG PN 52</v>
      </c>
      <c r="F149" s="45" t="s">
        <v>39</v>
      </c>
      <c r="G149" s="45">
        <v>40</v>
      </c>
      <c r="H149" s="45">
        <v>52</v>
      </c>
      <c r="I149" s="45" t="s">
        <v>131</v>
      </c>
      <c r="J149" s="45" t="s">
        <v>225</v>
      </c>
      <c r="K149" s="46" t="s">
        <v>392</v>
      </c>
      <c r="L149" s="44" t="s">
        <v>540</v>
      </c>
      <c r="M149" s="75">
        <v>150</v>
      </c>
      <c r="N149" s="75">
        <f t="shared" si="6"/>
        <v>180</v>
      </c>
      <c r="O149" s="48" t="s">
        <v>40</v>
      </c>
      <c r="P149" s="44"/>
      <c r="Q149" s="54" t="s">
        <v>6</v>
      </c>
      <c r="R149" s="69">
        <f>IF(Таблица68[[#This Row],[Столбец2]]="A",1,IF(Таблица68[[#This Row],[Столбец2]]="B",2,IF(Таблица68[[#This Row],[Столбец2]]="C",3)))</f>
        <v>3</v>
      </c>
      <c r="S149" s="103" t="s">
        <v>1640</v>
      </c>
    </row>
    <row r="150" spans="1:19" ht="16.5">
      <c r="A150" s="43" t="s">
        <v>119</v>
      </c>
      <c r="B150" s="44" t="s">
        <v>529</v>
      </c>
      <c r="C150" s="44" t="s">
        <v>1406</v>
      </c>
      <c r="D150" s="45" t="s">
        <v>530</v>
      </c>
      <c r="E150" s="45" t="str">
        <f>RIGHT(Таблица68[[#This Row],[Полное  наименование]],18)</f>
        <v>SCA 50 D STR PN 52</v>
      </c>
      <c r="F150" s="45" t="s">
        <v>22</v>
      </c>
      <c r="G150" s="45">
        <v>50</v>
      </c>
      <c r="H150" s="45">
        <v>52</v>
      </c>
      <c r="I150" s="45" t="s">
        <v>131</v>
      </c>
      <c r="J150" s="45" t="s">
        <v>225</v>
      </c>
      <c r="K150" s="46" t="s">
        <v>392</v>
      </c>
      <c r="L150" s="44" t="s">
        <v>541</v>
      </c>
      <c r="M150" s="75">
        <v>175</v>
      </c>
      <c r="N150" s="75">
        <f t="shared" si="6"/>
        <v>210</v>
      </c>
      <c r="O150" s="48" t="s">
        <v>40</v>
      </c>
      <c r="P150" s="44"/>
      <c r="Q150" s="57" t="s">
        <v>4</v>
      </c>
      <c r="R150" s="69">
        <f>IF(Таблица68[[#This Row],[Столбец2]]="A",1,IF(Таблица68[[#This Row],[Столбец2]]="B",2,IF(Таблица68[[#This Row],[Столбец2]]="C",3)))</f>
        <v>2</v>
      </c>
      <c r="S150" s="103" t="s">
        <v>1603</v>
      </c>
    </row>
    <row r="151" spans="1:19" ht="16.5">
      <c r="A151" s="43" t="s">
        <v>135</v>
      </c>
      <c r="B151" s="44" t="s">
        <v>529</v>
      </c>
      <c r="C151" s="44" t="s">
        <v>1407</v>
      </c>
      <c r="D151" s="45" t="s">
        <v>530</v>
      </c>
      <c r="E151" s="45" t="str">
        <f>RIGHT(Таблица68[[#This Row],[Полное  наименование]],18)</f>
        <v>SCA 50 D ANG PN 52</v>
      </c>
      <c r="F151" s="45" t="s">
        <v>39</v>
      </c>
      <c r="G151" s="45">
        <v>50</v>
      </c>
      <c r="H151" s="45">
        <v>52</v>
      </c>
      <c r="I151" s="45" t="s">
        <v>131</v>
      </c>
      <c r="J151" s="45" t="s">
        <v>225</v>
      </c>
      <c r="K151" s="46" t="s">
        <v>392</v>
      </c>
      <c r="L151" s="44" t="s">
        <v>542</v>
      </c>
      <c r="M151" s="75">
        <v>175</v>
      </c>
      <c r="N151" s="75">
        <f t="shared" si="6"/>
        <v>210</v>
      </c>
      <c r="O151" s="48" t="s">
        <v>40</v>
      </c>
      <c r="P151" s="44"/>
      <c r="Q151" s="57" t="s">
        <v>4</v>
      </c>
      <c r="R151" s="69">
        <f>IF(Таблица68[[#This Row],[Столбец2]]="A",1,IF(Таблица68[[#This Row],[Столбец2]]="B",2,IF(Таблица68[[#This Row],[Столбец2]]="C",3)))</f>
        <v>2</v>
      </c>
      <c r="S151" s="103" t="s">
        <v>1603</v>
      </c>
    </row>
    <row r="152" spans="1:19" ht="25.5">
      <c r="A152" s="43" t="s">
        <v>120</v>
      </c>
      <c r="B152" s="44" t="s">
        <v>529</v>
      </c>
      <c r="C152" s="44" t="s">
        <v>1408</v>
      </c>
      <c r="D152" s="45" t="s">
        <v>530</v>
      </c>
      <c r="E152" s="45" t="str">
        <f>RIGHT(Таблица68[[#This Row],[Полное  наименование]],18)</f>
        <v>SCA 65 D STR PN 52</v>
      </c>
      <c r="F152" s="45" t="s">
        <v>22</v>
      </c>
      <c r="G152" s="45">
        <v>65</v>
      </c>
      <c r="H152" s="45">
        <v>52</v>
      </c>
      <c r="I152" s="45" t="s">
        <v>131</v>
      </c>
      <c r="J152" s="45" t="s">
        <v>225</v>
      </c>
      <c r="K152" s="46" t="s">
        <v>392</v>
      </c>
      <c r="L152" s="44" t="s">
        <v>543</v>
      </c>
      <c r="M152" s="75">
        <v>255</v>
      </c>
      <c r="N152" s="75">
        <f t="shared" si="6"/>
        <v>306</v>
      </c>
      <c r="O152" s="48" t="s">
        <v>40</v>
      </c>
      <c r="P152" s="44"/>
      <c r="Q152" s="54" t="s">
        <v>6</v>
      </c>
      <c r="R152" s="69">
        <f>IF(Таблица68[[#This Row],[Столбец2]]="A",1,IF(Таблица68[[#This Row],[Столбец2]]="B",2,IF(Таблица68[[#This Row],[Столбец2]]="C",3)))</f>
        <v>3</v>
      </c>
      <c r="S152" s="103" t="s">
        <v>1640</v>
      </c>
    </row>
    <row r="153" spans="1:19" ht="16.5">
      <c r="A153" s="43" t="s">
        <v>136</v>
      </c>
      <c r="B153" s="44" t="s">
        <v>529</v>
      </c>
      <c r="C153" s="44" t="s">
        <v>1409</v>
      </c>
      <c r="D153" s="45" t="s">
        <v>530</v>
      </c>
      <c r="E153" s="45" t="str">
        <f>RIGHT(Таблица68[[#This Row],[Полное  наименование]],18)</f>
        <v>SCA 65 D ANG PN 52</v>
      </c>
      <c r="F153" s="45" t="s">
        <v>39</v>
      </c>
      <c r="G153" s="45">
        <v>65</v>
      </c>
      <c r="H153" s="45">
        <v>52</v>
      </c>
      <c r="I153" s="45" t="s">
        <v>131</v>
      </c>
      <c r="J153" s="45" t="s">
        <v>225</v>
      </c>
      <c r="K153" s="46" t="s">
        <v>392</v>
      </c>
      <c r="L153" s="44" t="s">
        <v>544</v>
      </c>
      <c r="M153" s="75">
        <v>255</v>
      </c>
      <c r="N153" s="75">
        <f t="shared" si="6"/>
        <v>306</v>
      </c>
      <c r="O153" s="48" t="s">
        <v>40</v>
      </c>
      <c r="P153" s="44"/>
      <c r="Q153" s="57" t="s">
        <v>4</v>
      </c>
      <c r="R153" s="69">
        <f>IF(Таблица68[[#This Row],[Столбец2]]="A",1,IF(Таблица68[[#This Row],[Столбец2]]="B",2,IF(Таблица68[[#This Row],[Столбец2]]="C",3)))</f>
        <v>2</v>
      </c>
      <c r="S153" s="103" t="s">
        <v>1603</v>
      </c>
    </row>
    <row r="154" spans="1:19" ht="25.5">
      <c r="A154" s="43" t="s">
        <v>121</v>
      </c>
      <c r="B154" s="44" t="s">
        <v>529</v>
      </c>
      <c r="C154" s="44" t="s">
        <v>1410</v>
      </c>
      <c r="D154" s="45" t="s">
        <v>530</v>
      </c>
      <c r="E154" s="45" t="str">
        <f>RIGHT(Таблица68[[#This Row],[Полное  наименование]],18)</f>
        <v>SCA 80 D STR PN 52</v>
      </c>
      <c r="F154" s="45" t="s">
        <v>22</v>
      </c>
      <c r="G154" s="45">
        <v>80</v>
      </c>
      <c r="H154" s="45">
        <v>52</v>
      </c>
      <c r="I154" s="45" t="s">
        <v>131</v>
      </c>
      <c r="J154" s="45" t="s">
        <v>225</v>
      </c>
      <c r="K154" s="46" t="s">
        <v>392</v>
      </c>
      <c r="L154" s="44" t="s">
        <v>545</v>
      </c>
      <c r="M154" s="75">
        <v>290</v>
      </c>
      <c r="N154" s="75">
        <f t="shared" si="6"/>
        <v>348</v>
      </c>
      <c r="O154" s="48" t="s">
        <v>40</v>
      </c>
      <c r="P154" s="44"/>
      <c r="Q154" s="54" t="s">
        <v>6</v>
      </c>
      <c r="R154" s="69">
        <f>IF(Таблица68[[#This Row],[Столбец2]]="A",1,IF(Таблица68[[#This Row],[Столбец2]]="B",2,IF(Таблица68[[#This Row],[Столбец2]]="C",3)))</f>
        <v>3</v>
      </c>
      <c r="S154" s="103" t="s">
        <v>1640</v>
      </c>
    </row>
    <row r="155" spans="1:19" ht="16.5">
      <c r="A155" s="43" t="s">
        <v>137</v>
      </c>
      <c r="B155" s="44" t="s">
        <v>529</v>
      </c>
      <c r="C155" s="44" t="s">
        <v>1411</v>
      </c>
      <c r="D155" s="45" t="s">
        <v>530</v>
      </c>
      <c r="E155" s="45" t="str">
        <f>RIGHT(Таблица68[[#This Row],[Полное  наименование]],18)</f>
        <v>SCA 80 D ANG PN 52</v>
      </c>
      <c r="F155" s="45" t="s">
        <v>39</v>
      </c>
      <c r="G155" s="45">
        <v>80</v>
      </c>
      <c r="H155" s="45">
        <v>52</v>
      </c>
      <c r="I155" s="45" t="s">
        <v>131</v>
      </c>
      <c r="J155" s="45" t="s">
        <v>225</v>
      </c>
      <c r="K155" s="46" t="s">
        <v>392</v>
      </c>
      <c r="L155" s="44" t="s">
        <v>546</v>
      </c>
      <c r="M155" s="75">
        <v>290</v>
      </c>
      <c r="N155" s="75">
        <f t="shared" si="6"/>
        <v>348</v>
      </c>
      <c r="O155" s="48" t="s">
        <v>40</v>
      </c>
      <c r="P155" s="44"/>
      <c r="Q155" s="57" t="s">
        <v>4</v>
      </c>
      <c r="R155" s="69">
        <f>IF(Таблица68[[#This Row],[Столбец2]]="A",1,IF(Таблица68[[#This Row],[Столбец2]]="B",2,IF(Таблица68[[#This Row],[Столбец2]]="C",3)))</f>
        <v>2</v>
      </c>
      <c r="S155" s="103" t="s">
        <v>1603</v>
      </c>
    </row>
    <row r="156" spans="1:19" s="56" customFormat="1" ht="25.5">
      <c r="A156" s="43" t="s">
        <v>122</v>
      </c>
      <c r="B156" s="44" t="s">
        <v>529</v>
      </c>
      <c r="C156" s="44" t="s">
        <v>1412</v>
      </c>
      <c r="D156" s="45" t="s">
        <v>530</v>
      </c>
      <c r="E156" s="45" t="str">
        <f>RIGHT(Таблица68[[#This Row],[Полное  наименование]],19)</f>
        <v>SCA 100 D STR PN 52</v>
      </c>
      <c r="F156" s="45" t="s">
        <v>22</v>
      </c>
      <c r="G156" s="45">
        <v>100</v>
      </c>
      <c r="H156" s="45">
        <v>52</v>
      </c>
      <c r="I156" s="45" t="s">
        <v>131</v>
      </c>
      <c r="J156" s="45" t="s">
        <v>225</v>
      </c>
      <c r="K156" s="46" t="s">
        <v>392</v>
      </c>
      <c r="L156" s="44" t="s">
        <v>547</v>
      </c>
      <c r="M156" s="75">
        <v>480</v>
      </c>
      <c r="N156" s="75">
        <f t="shared" ref="N156:N219" si="7">M156*1.2</f>
        <v>576</v>
      </c>
      <c r="O156" s="48" t="s">
        <v>40</v>
      </c>
      <c r="P156" s="55"/>
      <c r="Q156" s="54" t="s">
        <v>6</v>
      </c>
      <c r="R156" s="69">
        <f>IF(Таблица68[[#This Row],[Столбец2]]="A",1,IF(Таблица68[[#This Row],[Столбец2]]="B",2,IF(Таблица68[[#This Row],[Столбец2]]="C",3)))</f>
        <v>3</v>
      </c>
      <c r="S156" s="105" t="s">
        <v>1640</v>
      </c>
    </row>
    <row r="157" spans="1:19" s="56" customFormat="1" ht="37.35" customHeight="1">
      <c r="A157" s="43" t="s">
        <v>138</v>
      </c>
      <c r="B157" s="44" t="s">
        <v>529</v>
      </c>
      <c r="C157" s="44" t="s">
        <v>1413</v>
      </c>
      <c r="D157" s="45" t="s">
        <v>530</v>
      </c>
      <c r="E157" s="45" t="str">
        <f>RIGHT(Таблица68[[#This Row],[Полное  наименование]],19)</f>
        <v>SCA 100 D ANG PN 52</v>
      </c>
      <c r="F157" s="45" t="s">
        <v>39</v>
      </c>
      <c r="G157" s="45">
        <v>100</v>
      </c>
      <c r="H157" s="45">
        <v>52</v>
      </c>
      <c r="I157" s="45" t="s">
        <v>131</v>
      </c>
      <c r="J157" s="45" t="s">
        <v>225</v>
      </c>
      <c r="K157" s="46" t="s">
        <v>392</v>
      </c>
      <c r="L157" s="44" t="s">
        <v>548</v>
      </c>
      <c r="M157" s="75">
        <v>480</v>
      </c>
      <c r="N157" s="75">
        <f t="shared" si="7"/>
        <v>576</v>
      </c>
      <c r="O157" s="48" t="s">
        <v>40</v>
      </c>
      <c r="P157" s="55"/>
      <c r="Q157" s="54" t="s">
        <v>6</v>
      </c>
      <c r="R157" s="69">
        <f>IF(Таблица68[[#This Row],[Столбец2]]="A",1,IF(Таблица68[[#This Row],[Столбец2]]="B",2,IF(Таблица68[[#This Row],[Столбец2]]="C",3)))</f>
        <v>3</v>
      </c>
      <c r="S157" s="105" t="s">
        <v>1640</v>
      </c>
    </row>
    <row r="158" spans="1:19" s="56" customFormat="1" ht="25.5">
      <c r="A158" s="43" t="s">
        <v>123</v>
      </c>
      <c r="B158" s="44" t="s">
        <v>529</v>
      </c>
      <c r="C158" s="44" t="s">
        <v>1414</v>
      </c>
      <c r="D158" s="45" t="s">
        <v>530</v>
      </c>
      <c r="E158" s="45" t="str">
        <f>RIGHT(Таблица68[[#This Row],[Полное  наименование]],19)</f>
        <v>SCA 125 D STR PN 52</v>
      </c>
      <c r="F158" s="45" t="s">
        <v>22</v>
      </c>
      <c r="G158" s="45">
        <v>125</v>
      </c>
      <c r="H158" s="45">
        <v>52</v>
      </c>
      <c r="I158" s="45" t="s">
        <v>131</v>
      </c>
      <c r="J158" s="45" t="s">
        <v>225</v>
      </c>
      <c r="K158" s="46" t="s">
        <v>392</v>
      </c>
      <c r="L158" s="44" t="s">
        <v>549</v>
      </c>
      <c r="M158" s="75">
        <v>990</v>
      </c>
      <c r="N158" s="75">
        <f t="shared" si="7"/>
        <v>1188</v>
      </c>
      <c r="O158" s="48" t="s">
        <v>40</v>
      </c>
      <c r="P158" s="55"/>
      <c r="Q158" s="54" t="s">
        <v>6</v>
      </c>
      <c r="R158" s="69">
        <f>IF(Таблица68[[#This Row],[Столбец2]]="A",1,IF(Таблица68[[#This Row],[Столбец2]]="B",2,IF(Таблица68[[#This Row],[Столбец2]]="C",3)))</f>
        <v>3</v>
      </c>
      <c r="S158" s="105" t="s">
        <v>1640</v>
      </c>
    </row>
    <row r="159" spans="1:19" s="56" customFormat="1" ht="29.85" customHeight="1">
      <c r="A159" s="43" t="s">
        <v>139</v>
      </c>
      <c r="B159" s="44" t="s">
        <v>529</v>
      </c>
      <c r="C159" s="44" t="s">
        <v>1415</v>
      </c>
      <c r="D159" s="45" t="s">
        <v>530</v>
      </c>
      <c r="E159" s="45" t="str">
        <f>RIGHT(Таблица68[[#This Row],[Полное  наименование]],19)</f>
        <v>SCA 125 D ANG PN 52</v>
      </c>
      <c r="F159" s="45" t="s">
        <v>39</v>
      </c>
      <c r="G159" s="45">
        <v>125</v>
      </c>
      <c r="H159" s="45">
        <v>52</v>
      </c>
      <c r="I159" s="45" t="s">
        <v>131</v>
      </c>
      <c r="J159" s="45" t="s">
        <v>225</v>
      </c>
      <c r="K159" s="46" t="s">
        <v>392</v>
      </c>
      <c r="L159" s="44" t="s">
        <v>550</v>
      </c>
      <c r="M159" s="75">
        <v>990</v>
      </c>
      <c r="N159" s="75">
        <f t="shared" si="7"/>
        <v>1188</v>
      </c>
      <c r="O159" s="48" t="s">
        <v>40</v>
      </c>
      <c r="P159" s="55"/>
      <c r="Q159" s="54" t="s">
        <v>6</v>
      </c>
      <c r="R159" s="69">
        <f>IF(Таблица68[[#This Row],[Столбец2]]="A",1,IF(Таблица68[[#This Row],[Столбец2]]="B",2,IF(Таблица68[[#This Row],[Столбец2]]="C",3)))</f>
        <v>3</v>
      </c>
      <c r="S159" s="105" t="s">
        <v>1640</v>
      </c>
    </row>
    <row r="160" spans="1:19" s="56" customFormat="1" ht="25.5">
      <c r="A160" s="43" t="s">
        <v>124</v>
      </c>
      <c r="B160" s="44" t="s">
        <v>529</v>
      </c>
      <c r="C160" s="44" t="s">
        <v>1416</v>
      </c>
      <c r="D160" s="45" t="s">
        <v>530</v>
      </c>
      <c r="E160" s="45" t="str">
        <f>RIGHT(Таблица68[[#This Row],[Полное  наименование]],19)</f>
        <v>SCA 150 D STR PN 52</v>
      </c>
      <c r="F160" s="45" t="s">
        <v>22</v>
      </c>
      <c r="G160" s="45">
        <v>150</v>
      </c>
      <c r="H160" s="45">
        <v>52</v>
      </c>
      <c r="I160" s="45" t="s">
        <v>131</v>
      </c>
      <c r="J160" s="45" t="s">
        <v>225</v>
      </c>
      <c r="K160" s="46" t="s">
        <v>392</v>
      </c>
      <c r="L160" s="44" t="s">
        <v>551</v>
      </c>
      <c r="M160" s="75">
        <v>1400</v>
      </c>
      <c r="N160" s="75">
        <f t="shared" si="7"/>
        <v>1680</v>
      </c>
      <c r="O160" s="48" t="s">
        <v>40</v>
      </c>
      <c r="P160" s="55"/>
      <c r="Q160" s="54" t="s">
        <v>6</v>
      </c>
      <c r="R160" s="69">
        <f>IF(Таблица68[[#This Row],[Столбец2]]="A",1,IF(Таблица68[[#This Row],[Столбец2]]="B",2,IF(Таблица68[[#This Row],[Столбец2]]="C",3)))</f>
        <v>3</v>
      </c>
      <c r="S160" s="105" t="s">
        <v>1640</v>
      </c>
    </row>
    <row r="161" spans="1:19" s="56" customFormat="1" ht="28.7" customHeight="1">
      <c r="A161" s="43" t="s">
        <v>140</v>
      </c>
      <c r="B161" s="44" t="s">
        <v>529</v>
      </c>
      <c r="C161" s="44" t="s">
        <v>1417</v>
      </c>
      <c r="D161" s="45" t="s">
        <v>530</v>
      </c>
      <c r="E161" s="45" t="str">
        <f>RIGHT(Таблица68[[#This Row],[Полное  наименование]],19)</f>
        <v>SCA 150 D ANG PN 52</v>
      </c>
      <c r="F161" s="45" t="s">
        <v>39</v>
      </c>
      <c r="G161" s="45">
        <v>150</v>
      </c>
      <c r="H161" s="45">
        <v>52</v>
      </c>
      <c r="I161" s="45" t="s">
        <v>131</v>
      </c>
      <c r="J161" s="45" t="s">
        <v>225</v>
      </c>
      <c r="K161" s="46" t="s">
        <v>392</v>
      </c>
      <c r="L161" s="44" t="s">
        <v>552</v>
      </c>
      <c r="M161" s="75">
        <v>1400</v>
      </c>
      <c r="N161" s="75">
        <f t="shared" si="7"/>
        <v>1680</v>
      </c>
      <c r="O161" s="48" t="s">
        <v>40</v>
      </c>
      <c r="P161" s="55"/>
      <c r="Q161" s="54" t="s">
        <v>6</v>
      </c>
      <c r="R161" s="69">
        <f>IF(Таблица68[[#This Row],[Столбец2]]="A",1,IF(Таблица68[[#This Row],[Столбец2]]="B",2,IF(Таблица68[[#This Row],[Столбец2]]="C",3)))</f>
        <v>3</v>
      </c>
      <c r="S161" s="105" t="s">
        <v>1640</v>
      </c>
    </row>
    <row r="162" spans="1:19" ht="25.5">
      <c r="A162" s="43" t="s">
        <v>125</v>
      </c>
      <c r="B162" s="44" t="s">
        <v>529</v>
      </c>
      <c r="C162" s="44" t="s">
        <v>1418</v>
      </c>
      <c r="D162" s="45" t="s">
        <v>530</v>
      </c>
      <c r="E162" s="45" t="str">
        <f>RIGHT(Таблица68[[#This Row],[Полное  наименование]],19)</f>
        <v>SCA 100 D STR PN 40</v>
      </c>
      <c r="F162" s="45" t="s">
        <v>22</v>
      </c>
      <c r="G162" s="45">
        <v>100</v>
      </c>
      <c r="H162" s="45">
        <v>40</v>
      </c>
      <c r="I162" s="45" t="s">
        <v>131</v>
      </c>
      <c r="J162" s="45" t="s">
        <v>225</v>
      </c>
      <c r="K162" s="46" t="s">
        <v>392</v>
      </c>
      <c r="L162" s="44" t="s">
        <v>553</v>
      </c>
      <c r="M162" s="75">
        <v>420</v>
      </c>
      <c r="N162" s="75">
        <f t="shared" si="7"/>
        <v>504</v>
      </c>
      <c r="O162" s="48" t="s">
        <v>40</v>
      </c>
      <c r="P162" s="44"/>
      <c r="Q162" s="54" t="s">
        <v>6</v>
      </c>
      <c r="R162" s="69">
        <f>IF(Таблица68[[#This Row],[Столбец2]]="A",1,IF(Таблица68[[#This Row],[Столбец2]]="B",2,IF(Таблица68[[#This Row],[Столбец2]]="C",3)))</f>
        <v>3</v>
      </c>
      <c r="S162" s="103" t="s">
        <v>1640</v>
      </c>
    </row>
    <row r="163" spans="1:19" ht="18.75" customHeight="1">
      <c r="A163" s="43" t="s">
        <v>141</v>
      </c>
      <c r="B163" s="44" t="s">
        <v>529</v>
      </c>
      <c r="C163" s="44" t="s">
        <v>1419</v>
      </c>
      <c r="D163" s="45" t="s">
        <v>530</v>
      </c>
      <c r="E163" s="45" t="str">
        <f>RIGHT(Таблица68[[#This Row],[Полное  наименование]],19)</f>
        <v>SCA 100 D ANG PN 40</v>
      </c>
      <c r="F163" s="45" t="s">
        <v>39</v>
      </c>
      <c r="G163" s="45">
        <v>100</v>
      </c>
      <c r="H163" s="45">
        <v>40</v>
      </c>
      <c r="I163" s="45" t="s">
        <v>131</v>
      </c>
      <c r="J163" s="45" t="s">
        <v>225</v>
      </c>
      <c r="K163" s="46" t="s">
        <v>392</v>
      </c>
      <c r="L163" s="44" t="s">
        <v>554</v>
      </c>
      <c r="M163" s="75">
        <v>420</v>
      </c>
      <c r="N163" s="75">
        <f t="shared" si="7"/>
        <v>504</v>
      </c>
      <c r="O163" s="48" t="s">
        <v>40</v>
      </c>
      <c r="P163" s="44"/>
      <c r="Q163" s="54" t="s">
        <v>6</v>
      </c>
      <c r="R163" s="69">
        <f>IF(Таблица68[[#This Row],[Столбец2]]="A",1,IF(Таблица68[[#This Row],[Столбец2]]="B",2,IF(Таблица68[[#This Row],[Столбец2]]="C",3)))</f>
        <v>3</v>
      </c>
      <c r="S163" s="103" t="s">
        <v>1640</v>
      </c>
    </row>
    <row r="164" spans="1:19" ht="25.5">
      <c r="A164" s="43" t="s">
        <v>126</v>
      </c>
      <c r="B164" s="44" t="s">
        <v>529</v>
      </c>
      <c r="C164" s="44" t="s">
        <v>1420</v>
      </c>
      <c r="D164" s="45" t="s">
        <v>530</v>
      </c>
      <c r="E164" s="45" t="str">
        <f>RIGHT(Таблица68[[#This Row],[Полное  наименование]],19)</f>
        <v>SCA 125 D STR PN 40</v>
      </c>
      <c r="F164" s="45" t="s">
        <v>22</v>
      </c>
      <c r="G164" s="45">
        <v>125</v>
      </c>
      <c r="H164" s="45">
        <v>40</v>
      </c>
      <c r="I164" s="45" t="s">
        <v>131</v>
      </c>
      <c r="J164" s="45" t="s">
        <v>225</v>
      </c>
      <c r="K164" s="46" t="s">
        <v>392</v>
      </c>
      <c r="L164" s="44" t="s">
        <v>555</v>
      </c>
      <c r="M164" s="75">
        <v>830</v>
      </c>
      <c r="N164" s="75">
        <f t="shared" si="7"/>
        <v>996</v>
      </c>
      <c r="O164" s="48" t="s">
        <v>40</v>
      </c>
      <c r="P164" s="44"/>
      <c r="Q164" s="54" t="s">
        <v>6</v>
      </c>
      <c r="R164" s="69">
        <f>IF(Таблица68[[#This Row],[Столбец2]]="A",1,IF(Таблица68[[#This Row],[Столбец2]]="B",2,IF(Таблица68[[#This Row],[Столбец2]]="C",3)))</f>
        <v>3</v>
      </c>
      <c r="S164" s="103" t="s">
        <v>1640</v>
      </c>
    </row>
    <row r="165" spans="1:19" ht="16.5" customHeight="1">
      <c r="A165" s="43" t="s">
        <v>142</v>
      </c>
      <c r="B165" s="44" t="s">
        <v>529</v>
      </c>
      <c r="C165" s="44" t="s">
        <v>1421</v>
      </c>
      <c r="D165" s="45" t="s">
        <v>530</v>
      </c>
      <c r="E165" s="45" t="str">
        <f>RIGHT(Таблица68[[#This Row],[Полное  наименование]],19)</f>
        <v>SCA 125 D ANG PN 40</v>
      </c>
      <c r="F165" s="45" t="s">
        <v>39</v>
      </c>
      <c r="G165" s="45">
        <v>125</v>
      </c>
      <c r="H165" s="45">
        <v>40</v>
      </c>
      <c r="I165" s="45" t="s">
        <v>131</v>
      </c>
      <c r="J165" s="45" t="s">
        <v>225</v>
      </c>
      <c r="K165" s="46" t="s">
        <v>392</v>
      </c>
      <c r="L165" s="44" t="s">
        <v>556</v>
      </c>
      <c r="M165" s="75">
        <v>830</v>
      </c>
      <c r="N165" s="75">
        <f t="shared" si="7"/>
        <v>996</v>
      </c>
      <c r="O165" s="48" t="s">
        <v>40</v>
      </c>
      <c r="P165" s="44"/>
      <c r="Q165" s="54" t="s">
        <v>6</v>
      </c>
      <c r="R165" s="69">
        <f>IF(Таблица68[[#This Row],[Столбец2]]="A",1,IF(Таблица68[[#This Row],[Столбец2]]="B",2,IF(Таблица68[[#This Row],[Столбец2]]="C",3)))</f>
        <v>3</v>
      </c>
      <c r="S165" s="103" t="s">
        <v>1640</v>
      </c>
    </row>
    <row r="166" spans="1:19" ht="25.5">
      <c r="A166" s="43" t="s">
        <v>127</v>
      </c>
      <c r="B166" s="44" t="s">
        <v>529</v>
      </c>
      <c r="C166" s="44" t="s">
        <v>1422</v>
      </c>
      <c r="D166" s="45" t="s">
        <v>530</v>
      </c>
      <c r="E166" s="45" t="str">
        <f>RIGHT(Таблица68[[#This Row],[Полное  наименование]],19)</f>
        <v>SCA 150 D STR PN 40</v>
      </c>
      <c r="F166" s="45" t="s">
        <v>22</v>
      </c>
      <c r="G166" s="45">
        <v>150</v>
      </c>
      <c r="H166" s="45">
        <v>40</v>
      </c>
      <c r="I166" s="45" t="s">
        <v>131</v>
      </c>
      <c r="J166" s="45" t="s">
        <v>225</v>
      </c>
      <c r="K166" s="46" t="s">
        <v>392</v>
      </c>
      <c r="L166" s="44" t="s">
        <v>557</v>
      </c>
      <c r="M166" s="75">
        <v>1200</v>
      </c>
      <c r="N166" s="75">
        <f t="shared" si="7"/>
        <v>1440</v>
      </c>
      <c r="O166" s="48" t="s">
        <v>40</v>
      </c>
      <c r="P166" s="44"/>
      <c r="Q166" s="54" t="s">
        <v>6</v>
      </c>
      <c r="R166" s="69">
        <f>IF(Таблица68[[#This Row],[Столбец2]]="A",1,IF(Таблица68[[#This Row],[Столбец2]]="B",2,IF(Таблица68[[#This Row],[Столбец2]]="C",3)))</f>
        <v>3</v>
      </c>
      <c r="S166" s="103" t="s">
        <v>1640</v>
      </c>
    </row>
    <row r="167" spans="1:19" ht="15.75" customHeight="1">
      <c r="A167" s="43" t="s">
        <v>143</v>
      </c>
      <c r="B167" s="44" t="s">
        <v>529</v>
      </c>
      <c r="C167" s="44" t="s">
        <v>1423</v>
      </c>
      <c r="D167" s="45" t="s">
        <v>530</v>
      </c>
      <c r="E167" s="45" t="str">
        <f>RIGHT(Таблица68[[#This Row],[Полное  наименование]],19)</f>
        <v>SCA 150 D ANG PN 40</v>
      </c>
      <c r="F167" s="45" t="s">
        <v>39</v>
      </c>
      <c r="G167" s="45">
        <v>150</v>
      </c>
      <c r="H167" s="45">
        <v>40</v>
      </c>
      <c r="I167" s="45" t="s">
        <v>131</v>
      </c>
      <c r="J167" s="45" t="s">
        <v>225</v>
      </c>
      <c r="K167" s="46" t="s">
        <v>392</v>
      </c>
      <c r="L167" s="44" t="s">
        <v>558</v>
      </c>
      <c r="M167" s="75">
        <v>1200</v>
      </c>
      <c r="N167" s="75">
        <f t="shared" si="7"/>
        <v>1440</v>
      </c>
      <c r="O167" s="48" t="s">
        <v>40</v>
      </c>
      <c r="P167" s="44"/>
      <c r="Q167" s="54" t="s">
        <v>6</v>
      </c>
      <c r="R167" s="69">
        <f>IF(Таблица68[[#This Row],[Столбец2]]="A",1,IF(Таблица68[[#This Row],[Столбец2]]="B",2,IF(Таблица68[[#This Row],[Столбец2]]="C",3)))</f>
        <v>3</v>
      </c>
      <c r="S167" s="103" t="s">
        <v>1640</v>
      </c>
    </row>
    <row r="168" spans="1:19" ht="25.5">
      <c r="A168" s="43" t="s">
        <v>152</v>
      </c>
      <c r="B168" s="44" t="s">
        <v>559</v>
      </c>
      <c r="C168" s="44" t="s">
        <v>1364</v>
      </c>
      <c r="D168" s="45" t="s">
        <v>560</v>
      </c>
      <c r="E168" s="45" t="str">
        <f>RIGHT(Таблица68[[#This Row],[Полное  наименование]],18)</f>
        <v>FIA 15 D STR PN 52</v>
      </c>
      <c r="F168" s="45" t="s">
        <v>22</v>
      </c>
      <c r="G168" s="45">
        <v>15</v>
      </c>
      <c r="H168" s="45">
        <v>52</v>
      </c>
      <c r="I168" s="45" t="s">
        <v>131</v>
      </c>
      <c r="J168" s="45" t="s">
        <v>225</v>
      </c>
      <c r="K168" s="46" t="s">
        <v>392</v>
      </c>
      <c r="L168" s="44" t="s">
        <v>561</v>
      </c>
      <c r="M168" s="75">
        <v>45</v>
      </c>
      <c r="N168" s="75">
        <f t="shared" si="7"/>
        <v>54</v>
      </c>
      <c r="O168" s="48" t="s">
        <v>40</v>
      </c>
      <c r="P168" s="44"/>
      <c r="Q168" s="49" t="s">
        <v>2</v>
      </c>
      <c r="R168" s="69">
        <f>IF(Таблица68[[#This Row],[Столбец2]]="A",1,IF(Таблица68[[#This Row],[Столбец2]]="B",2,IF(Таблица68[[#This Row],[Столбец2]]="C",3)))</f>
        <v>1</v>
      </c>
      <c r="S168" s="103" t="s">
        <v>1602</v>
      </c>
    </row>
    <row r="169" spans="1:19" ht="25.5">
      <c r="A169" s="43" t="s">
        <v>187</v>
      </c>
      <c r="B169" s="44" t="s">
        <v>559</v>
      </c>
      <c r="C169" s="44" t="s">
        <v>1365</v>
      </c>
      <c r="D169" s="45" t="s">
        <v>560</v>
      </c>
      <c r="E169" s="45" t="str">
        <f>RIGHT(Таблица68[[#This Row],[Полное  наименование]],18)</f>
        <v>FIA 15 D ANG PN 52</v>
      </c>
      <c r="F169" s="45" t="s">
        <v>39</v>
      </c>
      <c r="G169" s="45">
        <v>15</v>
      </c>
      <c r="H169" s="45">
        <v>52</v>
      </c>
      <c r="I169" s="45" t="s">
        <v>131</v>
      </c>
      <c r="J169" s="45" t="s">
        <v>225</v>
      </c>
      <c r="K169" s="46" t="s">
        <v>392</v>
      </c>
      <c r="L169" s="44" t="s">
        <v>562</v>
      </c>
      <c r="M169" s="75">
        <v>45</v>
      </c>
      <c r="N169" s="75">
        <f t="shared" si="7"/>
        <v>54</v>
      </c>
      <c r="O169" s="48" t="s">
        <v>40</v>
      </c>
      <c r="P169" s="44"/>
      <c r="Q169" s="54" t="s">
        <v>6</v>
      </c>
      <c r="R169" s="69">
        <f>IF(Таблица68[[#This Row],[Столбец2]]="A",1,IF(Таблица68[[#This Row],[Столбец2]]="B",2,IF(Таблица68[[#This Row],[Столбец2]]="C",3)))</f>
        <v>3</v>
      </c>
      <c r="S169" s="103" t="s">
        <v>1640</v>
      </c>
    </row>
    <row r="170" spans="1:19" ht="25.5">
      <c r="A170" s="43" t="s">
        <v>154</v>
      </c>
      <c r="B170" s="44" t="s">
        <v>559</v>
      </c>
      <c r="C170" s="44" t="s">
        <v>1366</v>
      </c>
      <c r="D170" s="45" t="s">
        <v>560</v>
      </c>
      <c r="E170" s="45" t="str">
        <f>RIGHT(Таблица68[[#This Row],[Полное  наименование]],18)</f>
        <v>FIA 20 D STR PN 52</v>
      </c>
      <c r="F170" s="45" t="s">
        <v>22</v>
      </c>
      <c r="G170" s="45">
        <v>20</v>
      </c>
      <c r="H170" s="45">
        <v>52</v>
      </c>
      <c r="I170" s="45" t="s">
        <v>131</v>
      </c>
      <c r="J170" s="45" t="s">
        <v>225</v>
      </c>
      <c r="K170" s="46" t="s">
        <v>392</v>
      </c>
      <c r="L170" s="44" t="s">
        <v>563</v>
      </c>
      <c r="M170" s="75">
        <v>51</v>
      </c>
      <c r="N170" s="75">
        <f t="shared" si="7"/>
        <v>61.199999999999996</v>
      </c>
      <c r="O170" s="48" t="s">
        <v>40</v>
      </c>
      <c r="P170" s="44"/>
      <c r="Q170" s="49" t="s">
        <v>2</v>
      </c>
      <c r="R170" s="69">
        <f>IF(Таблица68[[#This Row],[Столбец2]]="A",1,IF(Таблица68[[#This Row],[Столбец2]]="B",2,IF(Таблица68[[#This Row],[Столбец2]]="C",3)))</f>
        <v>1</v>
      </c>
      <c r="S170" s="103" t="s">
        <v>1602</v>
      </c>
    </row>
    <row r="171" spans="1:19" ht="25.5">
      <c r="A171" s="43" t="s">
        <v>189</v>
      </c>
      <c r="B171" s="44" t="s">
        <v>559</v>
      </c>
      <c r="C171" s="44" t="s">
        <v>1367</v>
      </c>
      <c r="D171" s="45" t="s">
        <v>560</v>
      </c>
      <c r="E171" s="45" t="str">
        <f>RIGHT(Таблица68[[#This Row],[Полное  наименование]],18)</f>
        <v>FIA 20 D ANG PN 52</v>
      </c>
      <c r="F171" s="45" t="s">
        <v>39</v>
      </c>
      <c r="G171" s="45">
        <v>20</v>
      </c>
      <c r="H171" s="45">
        <v>52</v>
      </c>
      <c r="I171" s="45" t="s">
        <v>131</v>
      </c>
      <c r="J171" s="45" t="s">
        <v>225</v>
      </c>
      <c r="K171" s="46" t="s">
        <v>392</v>
      </c>
      <c r="L171" s="44" t="s">
        <v>564</v>
      </c>
      <c r="M171" s="75">
        <v>51</v>
      </c>
      <c r="N171" s="75">
        <f t="shared" si="7"/>
        <v>61.199999999999996</v>
      </c>
      <c r="O171" s="48" t="s">
        <v>40</v>
      </c>
      <c r="P171" s="44"/>
      <c r="Q171" s="54" t="s">
        <v>6</v>
      </c>
      <c r="R171" s="69">
        <f>IF(Таблица68[[#This Row],[Столбец2]]="A",1,IF(Таблица68[[#This Row],[Столбец2]]="B",2,IF(Таблица68[[#This Row],[Столбец2]]="C",3)))</f>
        <v>3</v>
      </c>
      <c r="S171" s="103" t="s">
        <v>1640</v>
      </c>
    </row>
    <row r="172" spans="1:19" ht="25.5">
      <c r="A172" s="43" t="s">
        <v>156</v>
      </c>
      <c r="B172" s="44" t="s">
        <v>559</v>
      </c>
      <c r="C172" s="44" t="s">
        <v>1368</v>
      </c>
      <c r="D172" s="45" t="s">
        <v>560</v>
      </c>
      <c r="E172" s="45" t="str">
        <f>RIGHT(Таблица68[[#This Row],[Полное  наименование]],18)</f>
        <v>FIA 25 D STR PN 52</v>
      </c>
      <c r="F172" s="45" t="s">
        <v>22</v>
      </c>
      <c r="G172" s="45">
        <v>25</v>
      </c>
      <c r="H172" s="45">
        <v>52</v>
      </c>
      <c r="I172" s="45" t="s">
        <v>131</v>
      </c>
      <c r="J172" s="45" t="s">
        <v>225</v>
      </c>
      <c r="K172" s="46" t="s">
        <v>392</v>
      </c>
      <c r="L172" s="44" t="s">
        <v>565</v>
      </c>
      <c r="M172" s="75">
        <v>62</v>
      </c>
      <c r="N172" s="75">
        <f t="shared" si="7"/>
        <v>74.399999999999991</v>
      </c>
      <c r="O172" s="48" t="s">
        <v>40</v>
      </c>
      <c r="P172" s="44"/>
      <c r="Q172" s="49" t="s">
        <v>2</v>
      </c>
      <c r="R172" s="69">
        <f>IF(Таблица68[[#This Row],[Столбец2]]="A",1,IF(Таблица68[[#This Row],[Столбец2]]="B",2,IF(Таблица68[[#This Row],[Столбец2]]="C",3)))</f>
        <v>1</v>
      </c>
      <c r="S172" s="103" t="s">
        <v>1602</v>
      </c>
    </row>
    <row r="173" spans="1:19" ht="25.5">
      <c r="A173" s="43" t="s">
        <v>191</v>
      </c>
      <c r="B173" s="44" t="s">
        <v>559</v>
      </c>
      <c r="C173" s="44" t="s">
        <v>1369</v>
      </c>
      <c r="D173" s="45" t="s">
        <v>560</v>
      </c>
      <c r="E173" s="45" t="str">
        <f>RIGHT(Таблица68[[#This Row],[Полное  наименование]],18)</f>
        <v>FIA 25 D ANG PN 52</v>
      </c>
      <c r="F173" s="45" t="s">
        <v>39</v>
      </c>
      <c r="G173" s="45">
        <v>25</v>
      </c>
      <c r="H173" s="45">
        <v>52</v>
      </c>
      <c r="I173" s="45" t="s">
        <v>131</v>
      </c>
      <c r="J173" s="45" t="s">
        <v>225</v>
      </c>
      <c r="K173" s="46" t="s">
        <v>392</v>
      </c>
      <c r="L173" s="44" t="s">
        <v>566</v>
      </c>
      <c r="M173" s="75">
        <v>62</v>
      </c>
      <c r="N173" s="75">
        <f t="shared" si="7"/>
        <v>74.399999999999991</v>
      </c>
      <c r="O173" s="48" t="s">
        <v>40</v>
      </c>
      <c r="P173" s="44"/>
      <c r="Q173" s="54" t="s">
        <v>6</v>
      </c>
      <c r="R173" s="69">
        <f>IF(Таблица68[[#This Row],[Столбец2]]="A",1,IF(Таблица68[[#This Row],[Столбец2]]="B",2,IF(Таблица68[[#This Row],[Столбец2]]="C",3)))</f>
        <v>3</v>
      </c>
      <c r="S173" s="103" t="s">
        <v>1640</v>
      </c>
    </row>
    <row r="174" spans="1:19" ht="16.5">
      <c r="A174" s="43" t="s">
        <v>158</v>
      </c>
      <c r="B174" s="44" t="s">
        <v>559</v>
      </c>
      <c r="C174" s="44" t="s">
        <v>1370</v>
      </c>
      <c r="D174" s="45" t="s">
        <v>560</v>
      </c>
      <c r="E174" s="45" t="str">
        <f>RIGHT(Таблица68[[#This Row],[Полное  наименование]],18)</f>
        <v>FIA 32 D STR PN 52</v>
      </c>
      <c r="F174" s="45" t="s">
        <v>22</v>
      </c>
      <c r="G174" s="45">
        <v>32</v>
      </c>
      <c r="H174" s="45">
        <v>52</v>
      </c>
      <c r="I174" s="45" t="s">
        <v>131</v>
      </c>
      <c r="J174" s="45" t="s">
        <v>225</v>
      </c>
      <c r="K174" s="46" t="s">
        <v>392</v>
      </c>
      <c r="L174" s="44" t="s">
        <v>567</v>
      </c>
      <c r="M174" s="75">
        <v>80</v>
      </c>
      <c r="N174" s="75">
        <f t="shared" si="7"/>
        <v>96</v>
      </c>
      <c r="O174" s="48" t="s">
        <v>40</v>
      </c>
      <c r="P174" s="44"/>
      <c r="Q174" s="57" t="s">
        <v>4</v>
      </c>
      <c r="R174" s="69">
        <f>IF(Таблица68[[#This Row],[Столбец2]]="A",1,IF(Таблица68[[#This Row],[Столбец2]]="B",2,IF(Таблица68[[#This Row],[Столбец2]]="C",3)))</f>
        <v>2</v>
      </c>
      <c r="S174" s="103" t="s">
        <v>1603</v>
      </c>
    </row>
    <row r="175" spans="1:19" ht="25.5">
      <c r="A175" s="43" t="s">
        <v>193</v>
      </c>
      <c r="B175" s="44" t="s">
        <v>559</v>
      </c>
      <c r="C175" s="44" t="s">
        <v>1371</v>
      </c>
      <c r="D175" s="45" t="s">
        <v>560</v>
      </c>
      <c r="E175" s="45" t="str">
        <f>RIGHT(Таблица68[[#This Row],[Полное  наименование]],18)</f>
        <v>FIA 32 D ANG PN 52</v>
      </c>
      <c r="F175" s="45" t="s">
        <v>39</v>
      </c>
      <c r="G175" s="45">
        <v>32</v>
      </c>
      <c r="H175" s="45">
        <v>52</v>
      </c>
      <c r="I175" s="45" t="s">
        <v>131</v>
      </c>
      <c r="J175" s="45" t="s">
        <v>225</v>
      </c>
      <c r="K175" s="46" t="s">
        <v>392</v>
      </c>
      <c r="L175" s="44" t="s">
        <v>568</v>
      </c>
      <c r="M175" s="75">
        <v>80</v>
      </c>
      <c r="N175" s="75">
        <f t="shared" si="7"/>
        <v>96</v>
      </c>
      <c r="O175" s="48" t="s">
        <v>40</v>
      </c>
      <c r="P175" s="44"/>
      <c r="Q175" s="54" t="s">
        <v>6</v>
      </c>
      <c r="R175" s="69">
        <f>IF(Таблица68[[#This Row],[Столбец2]]="A",1,IF(Таблица68[[#This Row],[Столбец2]]="B",2,IF(Таблица68[[#This Row],[Столбец2]]="C",3)))</f>
        <v>3</v>
      </c>
      <c r="S175" s="103" t="s">
        <v>1640</v>
      </c>
    </row>
    <row r="176" spans="1:19" ht="25.5">
      <c r="A176" s="43" t="s">
        <v>160</v>
      </c>
      <c r="B176" s="44" t="s">
        <v>559</v>
      </c>
      <c r="C176" s="44" t="s">
        <v>1372</v>
      </c>
      <c r="D176" s="45" t="s">
        <v>560</v>
      </c>
      <c r="E176" s="45" t="str">
        <f>RIGHT(Таблица68[[#This Row],[Полное  наименование]],18)</f>
        <v>FIA 40 D STR PN 52</v>
      </c>
      <c r="F176" s="45" t="s">
        <v>22</v>
      </c>
      <c r="G176" s="45">
        <v>40</v>
      </c>
      <c r="H176" s="45">
        <v>52</v>
      </c>
      <c r="I176" s="45" t="s">
        <v>131</v>
      </c>
      <c r="J176" s="45" t="s">
        <v>225</v>
      </c>
      <c r="K176" s="46" t="s">
        <v>392</v>
      </c>
      <c r="L176" s="44" t="s">
        <v>569</v>
      </c>
      <c r="M176" s="75">
        <v>106</v>
      </c>
      <c r="N176" s="75">
        <f t="shared" si="7"/>
        <v>127.19999999999999</v>
      </c>
      <c r="O176" s="48" t="s">
        <v>40</v>
      </c>
      <c r="P176" s="44"/>
      <c r="Q176" s="49" t="s">
        <v>2</v>
      </c>
      <c r="R176" s="69">
        <f>IF(Таблица68[[#This Row],[Столбец2]]="A",1,IF(Таблица68[[#This Row],[Столбец2]]="B",2,IF(Таблица68[[#This Row],[Столбец2]]="C",3)))</f>
        <v>1</v>
      </c>
      <c r="S176" s="103" t="s">
        <v>1602</v>
      </c>
    </row>
    <row r="177" spans="1:19" ht="25.5">
      <c r="A177" s="43" t="s">
        <v>195</v>
      </c>
      <c r="B177" s="44" t="s">
        <v>559</v>
      </c>
      <c r="C177" s="44" t="s">
        <v>1373</v>
      </c>
      <c r="D177" s="45" t="s">
        <v>560</v>
      </c>
      <c r="E177" s="45" t="str">
        <f>RIGHT(Таблица68[[#This Row],[Полное  наименование]],18)</f>
        <v>FIA 40 D ANG PN 52</v>
      </c>
      <c r="F177" s="45" t="s">
        <v>39</v>
      </c>
      <c r="G177" s="45">
        <v>40</v>
      </c>
      <c r="H177" s="45">
        <v>52</v>
      </c>
      <c r="I177" s="45" t="s">
        <v>131</v>
      </c>
      <c r="J177" s="45" t="s">
        <v>225</v>
      </c>
      <c r="K177" s="46" t="s">
        <v>392</v>
      </c>
      <c r="L177" s="44" t="s">
        <v>570</v>
      </c>
      <c r="M177" s="75">
        <v>106</v>
      </c>
      <c r="N177" s="75">
        <f t="shared" si="7"/>
        <v>127.19999999999999</v>
      </c>
      <c r="O177" s="48" t="s">
        <v>40</v>
      </c>
      <c r="P177" s="44"/>
      <c r="Q177" s="108" t="s">
        <v>6</v>
      </c>
      <c r="R177" s="69">
        <f>IF(Таблица68[[#This Row],[Столбец2]]="A",1,IF(Таблица68[[#This Row],[Столбец2]]="B",2,IF(Таблица68[[#This Row],[Столбец2]]="C",3)))</f>
        <v>3</v>
      </c>
      <c r="S177" s="103" t="s">
        <v>1640</v>
      </c>
    </row>
    <row r="178" spans="1:19" ht="16.5">
      <c r="A178" s="43" t="s">
        <v>162</v>
      </c>
      <c r="B178" s="44" t="s">
        <v>559</v>
      </c>
      <c r="C178" s="44" t="s">
        <v>1374</v>
      </c>
      <c r="D178" s="45" t="s">
        <v>560</v>
      </c>
      <c r="E178" s="45" t="str">
        <f>RIGHT(Таблица68[[#This Row],[Полное  наименование]],18)</f>
        <v>FIA 50 D STR PN 52</v>
      </c>
      <c r="F178" s="45" t="s">
        <v>22</v>
      </c>
      <c r="G178" s="45">
        <v>50</v>
      </c>
      <c r="H178" s="45">
        <v>52</v>
      </c>
      <c r="I178" s="45" t="s">
        <v>131</v>
      </c>
      <c r="J178" s="45" t="s">
        <v>225</v>
      </c>
      <c r="K178" s="46" t="s">
        <v>392</v>
      </c>
      <c r="L178" s="44" t="s">
        <v>571</v>
      </c>
      <c r="M178" s="75">
        <v>130</v>
      </c>
      <c r="N178" s="75">
        <f t="shared" si="7"/>
        <v>156</v>
      </c>
      <c r="O178" s="48" t="s">
        <v>40</v>
      </c>
      <c r="P178" s="44"/>
      <c r="Q178" s="57" t="s">
        <v>4</v>
      </c>
      <c r="R178" s="69">
        <f>IF(Таблица68[[#This Row],[Столбец2]]="A",1,IF(Таблица68[[#This Row],[Столбец2]]="B",2,IF(Таблица68[[#This Row],[Столбец2]]="C",3)))</f>
        <v>2</v>
      </c>
      <c r="S178" s="103" t="s">
        <v>1603</v>
      </c>
    </row>
    <row r="179" spans="1:19" ht="25.5">
      <c r="A179" s="43" t="s">
        <v>197</v>
      </c>
      <c r="B179" s="44" t="s">
        <v>559</v>
      </c>
      <c r="C179" s="44" t="s">
        <v>1375</v>
      </c>
      <c r="D179" s="45" t="s">
        <v>560</v>
      </c>
      <c r="E179" s="45" t="str">
        <f>RIGHT(Таблица68[[#This Row],[Полное  наименование]],18)</f>
        <v>FIA 50 D ANG PN 52</v>
      </c>
      <c r="F179" s="45" t="s">
        <v>39</v>
      </c>
      <c r="G179" s="45">
        <v>50</v>
      </c>
      <c r="H179" s="45">
        <v>52</v>
      </c>
      <c r="I179" s="45" t="s">
        <v>131</v>
      </c>
      <c r="J179" s="45" t="s">
        <v>225</v>
      </c>
      <c r="K179" s="46" t="s">
        <v>392</v>
      </c>
      <c r="L179" s="44" t="s">
        <v>572</v>
      </c>
      <c r="M179" s="75">
        <v>130</v>
      </c>
      <c r="N179" s="75">
        <f t="shared" si="7"/>
        <v>156</v>
      </c>
      <c r="O179" s="48" t="s">
        <v>40</v>
      </c>
      <c r="P179" s="44"/>
      <c r="Q179" s="54" t="s">
        <v>6</v>
      </c>
      <c r="R179" s="69">
        <f>IF(Таблица68[[#This Row],[Столбец2]]="A",1,IF(Таблица68[[#This Row],[Столбец2]]="B",2,IF(Таблица68[[#This Row],[Столбец2]]="C",3)))</f>
        <v>3</v>
      </c>
      <c r="S179" s="103" t="s">
        <v>1640</v>
      </c>
    </row>
    <row r="180" spans="1:19" ht="16.5">
      <c r="A180" s="43" t="s">
        <v>164</v>
      </c>
      <c r="B180" s="44" t="s">
        <v>559</v>
      </c>
      <c r="C180" s="44" t="s">
        <v>1376</v>
      </c>
      <c r="D180" s="45" t="s">
        <v>560</v>
      </c>
      <c r="E180" s="45" t="str">
        <f>RIGHT(Таблица68[[#This Row],[Полное  наименование]],18)</f>
        <v>FIA 65 D STR PN 52</v>
      </c>
      <c r="F180" s="45" t="s">
        <v>22</v>
      </c>
      <c r="G180" s="45">
        <v>65</v>
      </c>
      <c r="H180" s="45">
        <v>52</v>
      </c>
      <c r="I180" s="45" t="s">
        <v>131</v>
      </c>
      <c r="J180" s="45" t="s">
        <v>225</v>
      </c>
      <c r="K180" s="46" t="s">
        <v>392</v>
      </c>
      <c r="L180" s="44" t="s">
        <v>573</v>
      </c>
      <c r="M180" s="75">
        <v>176</v>
      </c>
      <c r="N180" s="75">
        <f t="shared" si="7"/>
        <v>211.2</v>
      </c>
      <c r="O180" s="48" t="s">
        <v>40</v>
      </c>
      <c r="P180" s="44"/>
      <c r="Q180" s="57" t="s">
        <v>4</v>
      </c>
      <c r="R180" s="69">
        <f>IF(Таблица68[[#This Row],[Столбец2]]="A",1,IF(Таблица68[[#This Row],[Столбец2]]="B",2,IF(Таблица68[[#This Row],[Столбец2]]="C",3)))</f>
        <v>2</v>
      </c>
      <c r="S180" s="103" t="s">
        <v>1603</v>
      </c>
    </row>
    <row r="181" spans="1:19" ht="16.5">
      <c r="A181" s="43" t="s">
        <v>199</v>
      </c>
      <c r="B181" s="44" t="s">
        <v>559</v>
      </c>
      <c r="C181" s="44" t="s">
        <v>1377</v>
      </c>
      <c r="D181" s="45" t="s">
        <v>560</v>
      </c>
      <c r="E181" s="45" t="str">
        <f>RIGHT(Таблица68[[#This Row],[Полное  наименование]],18)</f>
        <v>FIA 65 D ANG PN 52</v>
      </c>
      <c r="F181" s="45" t="s">
        <v>39</v>
      </c>
      <c r="G181" s="45">
        <v>65</v>
      </c>
      <c r="H181" s="45">
        <v>52</v>
      </c>
      <c r="I181" s="45" t="s">
        <v>131</v>
      </c>
      <c r="J181" s="45" t="s">
        <v>225</v>
      </c>
      <c r="K181" s="46" t="s">
        <v>392</v>
      </c>
      <c r="L181" s="44" t="s">
        <v>574</v>
      </c>
      <c r="M181" s="75">
        <v>176</v>
      </c>
      <c r="N181" s="75">
        <f t="shared" si="7"/>
        <v>211.2</v>
      </c>
      <c r="O181" s="48" t="s">
        <v>40</v>
      </c>
      <c r="P181" s="44"/>
      <c r="Q181" s="57" t="s">
        <v>4</v>
      </c>
      <c r="R181" s="69">
        <f>IF(Таблица68[[#This Row],[Столбец2]]="A",1,IF(Таблица68[[#This Row],[Столбец2]]="B",2,IF(Таблица68[[#This Row],[Столбец2]]="C",3)))</f>
        <v>2</v>
      </c>
      <c r="S181" s="103" t="s">
        <v>1603</v>
      </c>
    </row>
    <row r="182" spans="1:19" ht="25.5">
      <c r="A182" s="43" t="s">
        <v>167</v>
      </c>
      <c r="B182" s="44" t="s">
        <v>559</v>
      </c>
      <c r="C182" s="44" t="s">
        <v>1378</v>
      </c>
      <c r="D182" s="45" t="s">
        <v>560</v>
      </c>
      <c r="E182" s="45" t="str">
        <f>RIGHT(Таблица68[[#This Row],[Полное  наименование]],18)</f>
        <v>FIA 80 D STR PN 52</v>
      </c>
      <c r="F182" s="45" t="s">
        <v>22</v>
      </c>
      <c r="G182" s="45">
        <v>80</v>
      </c>
      <c r="H182" s="45">
        <v>52</v>
      </c>
      <c r="I182" s="45" t="s">
        <v>131</v>
      </c>
      <c r="J182" s="45" t="s">
        <v>225</v>
      </c>
      <c r="K182" s="46" t="s">
        <v>392</v>
      </c>
      <c r="L182" s="44" t="s">
        <v>575</v>
      </c>
      <c r="M182" s="75">
        <v>210</v>
      </c>
      <c r="N182" s="75">
        <f t="shared" si="7"/>
        <v>252</v>
      </c>
      <c r="O182" s="48" t="s">
        <v>40</v>
      </c>
      <c r="P182" s="44"/>
      <c r="Q182" s="49" t="s">
        <v>2</v>
      </c>
      <c r="R182" s="69">
        <f>IF(Таблица68[[#This Row],[Столбец2]]="A",1,IF(Таблица68[[#This Row],[Столбец2]]="B",2,IF(Таблица68[[#This Row],[Столбец2]]="C",3)))</f>
        <v>1</v>
      </c>
      <c r="S182" s="103" t="s">
        <v>1602</v>
      </c>
    </row>
    <row r="183" spans="1:19" ht="16.5">
      <c r="A183" s="43" t="s">
        <v>201</v>
      </c>
      <c r="B183" s="44" t="s">
        <v>559</v>
      </c>
      <c r="C183" s="44" t="s">
        <v>1379</v>
      </c>
      <c r="D183" s="45" t="s">
        <v>560</v>
      </c>
      <c r="E183" s="45" t="str">
        <f>RIGHT(Таблица68[[#This Row],[Полное  наименование]],18)</f>
        <v>FIA 80 D ANG PN 52</v>
      </c>
      <c r="F183" s="45" t="s">
        <v>39</v>
      </c>
      <c r="G183" s="45">
        <v>80</v>
      </c>
      <c r="H183" s="45">
        <v>52</v>
      </c>
      <c r="I183" s="45" t="s">
        <v>131</v>
      </c>
      <c r="J183" s="45" t="s">
        <v>225</v>
      </c>
      <c r="K183" s="46" t="s">
        <v>392</v>
      </c>
      <c r="L183" s="44" t="s">
        <v>576</v>
      </c>
      <c r="M183" s="75">
        <v>210</v>
      </c>
      <c r="N183" s="75">
        <f t="shared" si="7"/>
        <v>252</v>
      </c>
      <c r="O183" s="48" t="s">
        <v>40</v>
      </c>
      <c r="P183" s="44"/>
      <c r="Q183" s="57" t="s">
        <v>4</v>
      </c>
      <c r="R183" s="69">
        <f>IF(Таблица68[[#This Row],[Столбец2]]="A",1,IF(Таблица68[[#This Row],[Столбец2]]="B",2,IF(Таблица68[[#This Row],[Столбец2]]="C",3)))</f>
        <v>2</v>
      </c>
      <c r="S183" s="103" t="s">
        <v>1603</v>
      </c>
    </row>
    <row r="184" spans="1:19" s="56" customFormat="1" ht="25.5">
      <c r="A184" s="43" t="s">
        <v>169</v>
      </c>
      <c r="B184" s="44" t="s">
        <v>559</v>
      </c>
      <c r="C184" s="44" t="s">
        <v>1380</v>
      </c>
      <c r="D184" s="45" t="s">
        <v>560</v>
      </c>
      <c r="E184" s="45" t="str">
        <f>RIGHT(Таблица68[[#This Row],[Полное  наименование]],19)</f>
        <v>FIA 100 D STR PN 52</v>
      </c>
      <c r="F184" s="45" t="s">
        <v>22</v>
      </c>
      <c r="G184" s="45">
        <v>100</v>
      </c>
      <c r="H184" s="45">
        <v>52</v>
      </c>
      <c r="I184" s="45" t="s">
        <v>131</v>
      </c>
      <c r="J184" s="45" t="s">
        <v>225</v>
      </c>
      <c r="K184" s="46" t="s">
        <v>392</v>
      </c>
      <c r="L184" s="44" t="s">
        <v>577</v>
      </c>
      <c r="M184" s="75">
        <v>400</v>
      </c>
      <c r="N184" s="75">
        <f t="shared" si="7"/>
        <v>480</v>
      </c>
      <c r="O184" s="48" t="s">
        <v>40</v>
      </c>
      <c r="P184" s="55"/>
      <c r="Q184" s="54" t="s">
        <v>6</v>
      </c>
      <c r="R184" s="69">
        <f>IF(Таблица68[[#This Row],[Столбец2]]="A",1,IF(Таблица68[[#This Row],[Столбец2]]="B",2,IF(Таблица68[[#This Row],[Столбец2]]="C",3)))</f>
        <v>3</v>
      </c>
      <c r="S184" s="105" t="s">
        <v>1640</v>
      </c>
    </row>
    <row r="185" spans="1:19" s="56" customFormat="1" ht="16.5">
      <c r="A185" s="43" t="s">
        <v>203</v>
      </c>
      <c r="B185" s="44" t="s">
        <v>559</v>
      </c>
      <c r="C185" s="44" t="s">
        <v>1381</v>
      </c>
      <c r="D185" s="45" t="s">
        <v>560</v>
      </c>
      <c r="E185" s="45" t="str">
        <f>RIGHT(Таблица68[[#This Row],[Полное  наименование]],19)</f>
        <v>FIA 100 D ANG PN 52</v>
      </c>
      <c r="F185" s="45" t="s">
        <v>39</v>
      </c>
      <c r="G185" s="45">
        <v>100</v>
      </c>
      <c r="H185" s="45">
        <v>52</v>
      </c>
      <c r="I185" s="45" t="s">
        <v>131</v>
      </c>
      <c r="J185" s="45" t="s">
        <v>225</v>
      </c>
      <c r="K185" s="46" t="s">
        <v>392</v>
      </c>
      <c r="L185" s="44" t="s">
        <v>578</v>
      </c>
      <c r="M185" s="75">
        <v>400</v>
      </c>
      <c r="N185" s="75">
        <f t="shared" si="7"/>
        <v>480</v>
      </c>
      <c r="O185" s="48" t="s">
        <v>40</v>
      </c>
      <c r="P185" s="55"/>
      <c r="Q185" s="57" t="s">
        <v>4</v>
      </c>
      <c r="R185" s="69">
        <f>IF(Таблица68[[#This Row],[Столбец2]]="A",1,IF(Таблица68[[#This Row],[Столбец2]]="B",2,IF(Таблица68[[#This Row],[Столбец2]]="C",3)))</f>
        <v>2</v>
      </c>
      <c r="S185" s="105" t="s">
        <v>1603</v>
      </c>
    </row>
    <row r="186" spans="1:19" s="56" customFormat="1" ht="25.5">
      <c r="A186" s="43" t="s">
        <v>171</v>
      </c>
      <c r="B186" s="44" t="s">
        <v>559</v>
      </c>
      <c r="C186" s="44" t="s">
        <v>1382</v>
      </c>
      <c r="D186" s="45" t="s">
        <v>560</v>
      </c>
      <c r="E186" s="45" t="str">
        <f>RIGHT(Таблица68[[#This Row],[Полное  наименование]],19)</f>
        <v>FIA 125 D STR PN 52</v>
      </c>
      <c r="F186" s="45" t="s">
        <v>22</v>
      </c>
      <c r="G186" s="45">
        <v>125</v>
      </c>
      <c r="H186" s="45">
        <v>52</v>
      </c>
      <c r="I186" s="45" t="s">
        <v>131</v>
      </c>
      <c r="J186" s="45" t="s">
        <v>225</v>
      </c>
      <c r="K186" s="46" t="s">
        <v>392</v>
      </c>
      <c r="L186" s="44" t="s">
        <v>579</v>
      </c>
      <c r="M186" s="75">
        <v>725</v>
      </c>
      <c r="N186" s="75">
        <f t="shared" si="7"/>
        <v>870</v>
      </c>
      <c r="O186" s="48" t="s">
        <v>40</v>
      </c>
      <c r="P186" s="55"/>
      <c r="Q186" s="108" t="s">
        <v>6</v>
      </c>
      <c r="R186" s="69">
        <f>IF(Таблица68[[#This Row],[Столбец2]]="A",1,IF(Таблица68[[#This Row],[Столбец2]]="B",2,IF(Таблица68[[#This Row],[Столбец2]]="C",3)))</f>
        <v>3</v>
      </c>
      <c r="S186" s="105" t="s">
        <v>1640</v>
      </c>
    </row>
    <row r="187" spans="1:19" s="56" customFormat="1" ht="25.5">
      <c r="A187" s="43" t="s">
        <v>205</v>
      </c>
      <c r="B187" s="44" t="s">
        <v>559</v>
      </c>
      <c r="C187" s="44" t="s">
        <v>1383</v>
      </c>
      <c r="D187" s="45" t="s">
        <v>560</v>
      </c>
      <c r="E187" s="45" t="str">
        <f>RIGHT(Таблица68[[#This Row],[Полное  наименование]],19)</f>
        <v>FIA 125 D ANG PN 52</v>
      </c>
      <c r="F187" s="45" t="s">
        <v>39</v>
      </c>
      <c r="G187" s="45">
        <v>125</v>
      </c>
      <c r="H187" s="45">
        <v>52</v>
      </c>
      <c r="I187" s="45" t="s">
        <v>131</v>
      </c>
      <c r="J187" s="45" t="s">
        <v>225</v>
      </c>
      <c r="K187" s="46" t="s">
        <v>392</v>
      </c>
      <c r="L187" s="44" t="s">
        <v>580</v>
      </c>
      <c r="M187" s="75">
        <v>725</v>
      </c>
      <c r="N187" s="75">
        <f t="shared" si="7"/>
        <v>870</v>
      </c>
      <c r="O187" s="48" t="s">
        <v>40</v>
      </c>
      <c r="P187" s="55"/>
      <c r="Q187" s="108" t="s">
        <v>6</v>
      </c>
      <c r="R187" s="69">
        <f>IF(Таблица68[[#This Row],[Столбец2]]="A",1,IF(Таблица68[[#This Row],[Столбец2]]="B",2,IF(Таблица68[[#This Row],[Столбец2]]="C",3)))</f>
        <v>3</v>
      </c>
      <c r="S187" s="105" t="s">
        <v>1640</v>
      </c>
    </row>
    <row r="188" spans="1:19" s="56" customFormat="1" ht="25.5">
      <c r="A188" s="43" t="s">
        <v>173</v>
      </c>
      <c r="B188" s="44" t="s">
        <v>559</v>
      </c>
      <c r="C188" s="44" t="s">
        <v>1384</v>
      </c>
      <c r="D188" s="45" t="s">
        <v>560</v>
      </c>
      <c r="E188" s="45" t="str">
        <f>RIGHT(Таблица68[[#This Row],[Полное  наименование]],19)</f>
        <v>FIA 150 D STR PN 52</v>
      </c>
      <c r="F188" s="45" t="s">
        <v>22</v>
      </c>
      <c r="G188" s="45">
        <v>150</v>
      </c>
      <c r="H188" s="45">
        <v>52</v>
      </c>
      <c r="I188" s="45" t="s">
        <v>131</v>
      </c>
      <c r="J188" s="45" t="s">
        <v>225</v>
      </c>
      <c r="K188" s="46" t="s">
        <v>392</v>
      </c>
      <c r="L188" s="44" t="s">
        <v>581</v>
      </c>
      <c r="M188" s="75">
        <v>990</v>
      </c>
      <c r="N188" s="75">
        <f t="shared" si="7"/>
        <v>1188</v>
      </c>
      <c r="O188" s="48" t="s">
        <v>40</v>
      </c>
      <c r="P188" s="55"/>
      <c r="Q188" s="54" t="s">
        <v>6</v>
      </c>
      <c r="R188" s="69">
        <f>IF(Таблица68[[#This Row],[Столбец2]]="A",1,IF(Таблица68[[#This Row],[Столбец2]]="B",2,IF(Таблица68[[#This Row],[Столбец2]]="C",3)))</f>
        <v>3</v>
      </c>
      <c r="S188" s="105" t="s">
        <v>1640</v>
      </c>
    </row>
    <row r="189" spans="1:19" s="56" customFormat="1" ht="25.5">
      <c r="A189" s="43" t="s">
        <v>207</v>
      </c>
      <c r="B189" s="44" t="s">
        <v>559</v>
      </c>
      <c r="C189" s="44" t="s">
        <v>1385</v>
      </c>
      <c r="D189" s="45" t="s">
        <v>560</v>
      </c>
      <c r="E189" s="45" t="str">
        <f>RIGHT(Таблица68[[#This Row],[Полное  наименование]],19)</f>
        <v>FIA 150 D ANG PN 52</v>
      </c>
      <c r="F189" s="45" t="s">
        <v>39</v>
      </c>
      <c r="G189" s="45">
        <v>150</v>
      </c>
      <c r="H189" s="45">
        <v>52</v>
      </c>
      <c r="I189" s="45" t="s">
        <v>131</v>
      </c>
      <c r="J189" s="45" t="s">
        <v>225</v>
      </c>
      <c r="K189" s="46" t="s">
        <v>392</v>
      </c>
      <c r="L189" s="44" t="s">
        <v>582</v>
      </c>
      <c r="M189" s="75">
        <v>990</v>
      </c>
      <c r="N189" s="75">
        <f t="shared" si="7"/>
        <v>1188</v>
      </c>
      <c r="O189" s="48" t="s">
        <v>40</v>
      </c>
      <c r="P189" s="55"/>
      <c r="Q189" s="54" t="s">
        <v>6</v>
      </c>
      <c r="R189" s="69">
        <f>IF(Таблица68[[#This Row],[Столбец2]]="A",1,IF(Таблица68[[#This Row],[Столбец2]]="B",2,IF(Таблица68[[#This Row],[Столбец2]]="C",3)))</f>
        <v>3</v>
      </c>
      <c r="S189" s="105" t="s">
        <v>1640</v>
      </c>
    </row>
    <row r="190" spans="1:19" ht="16.5">
      <c r="A190" s="43" t="s">
        <v>175</v>
      </c>
      <c r="B190" s="44" t="s">
        <v>559</v>
      </c>
      <c r="C190" s="44" t="s">
        <v>1386</v>
      </c>
      <c r="D190" s="45" t="s">
        <v>560</v>
      </c>
      <c r="E190" s="45" t="str">
        <f>RIGHT(Таблица68[[#This Row],[Полное  наименование]],19)</f>
        <v>FIA 100 D STR PN 40</v>
      </c>
      <c r="F190" s="45" t="s">
        <v>22</v>
      </c>
      <c r="G190" s="45">
        <v>100</v>
      </c>
      <c r="H190" s="45">
        <v>40</v>
      </c>
      <c r="I190" s="45" t="s">
        <v>131</v>
      </c>
      <c r="J190" s="45" t="s">
        <v>225</v>
      </c>
      <c r="K190" s="46" t="s">
        <v>392</v>
      </c>
      <c r="L190" s="44" t="s">
        <v>583</v>
      </c>
      <c r="M190" s="75">
        <v>350</v>
      </c>
      <c r="N190" s="75">
        <f t="shared" si="7"/>
        <v>420</v>
      </c>
      <c r="O190" s="48" t="s">
        <v>40</v>
      </c>
      <c r="P190" s="44"/>
      <c r="Q190" s="57" t="s">
        <v>4</v>
      </c>
      <c r="R190" s="69">
        <f>IF(Таблица68[[#This Row],[Столбец2]]="A",1,IF(Таблица68[[#This Row],[Столбец2]]="B",2,IF(Таблица68[[#This Row],[Столбец2]]="C",3)))</f>
        <v>2</v>
      </c>
      <c r="S190" s="103" t="s">
        <v>1603</v>
      </c>
    </row>
    <row r="191" spans="1:19" ht="16.5">
      <c r="A191" s="43" t="s">
        <v>209</v>
      </c>
      <c r="B191" s="44" t="s">
        <v>559</v>
      </c>
      <c r="C191" s="44" t="s">
        <v>1387</v>
      </c>
      <c r="D191" s="45" t="s">
        <v>560</v>
      </c>
      <c r="E191" s="45" t="str">
        <f>RIGHT(Таблица68[[#This Row],[Полное  наименование]],19)</f>
        <v>FIA 100 D ANG PN 40</v>
      </c>
      <c r="F191" s="45" t="s">
        <v>39</v>
      </c>
      <c r="G191" s="45">
        <v>100</v>
      </c>
      <c r="H191" s="45">
        <v>40</v>
      </c>
      <c r="I191" s="45" t="s">
        <v>131</v>
      </c>
      <c r="J191" s="45" t="s">
        <v>225</v>
      </c>
      <c r="K191" s="46" t="s">
        <v>392</v>
      </c>
      <c r="L191" s="44" t="s">
        <v>584</v>
      </c>
      <c r="M191" s="75">
        <v>350</v>
      </c>
      <c r="N191" s="75">
        <f t="shared" si="7"/>
        <v>420</v>
      </c>
      <c r="O191" s="48" t="s">
        <v>40</v>
      </c>
      <c r="P191" s="44"/>
      <c r="Q191" s="57" t="s">
        <v>4</v>
      </c>
      <c r="R191" s="69">
        <f>IF(Таблица68[[#This Row],[Столбец2]]="A",1,IF(Таблица68[[#This Row],[Столбец2]]="B",2,IF(Таблица68[[#This Row],[Столбец2]]="C",3)))</f>
        <v>2</v>
      </c>
      <c r="S191" s="103" t="s">
        <v>1603</v>
      </c>
    </row>
    <row r="192" spans="1:19" ht="25.5">
      <c r="A192" s="43" t="s">
        <v>177</v>
      </c>
      <c r="B192" s="44" t="s">
        <v>559</v>
      </c>
      <c r="C192" s="44" t="s">
        <v>1388</v>
      </c>
      <c r="D192" s="45" t="s">
        <v>560</v>
      </c>
      <c r="E192" s="45" t="str">
        <f>RIGHT(Таблица68[[#This Row],[Полное  наименование]],19)</f>
        <v>FIA 125 D STR PN 40</v>
      </c>
      <c r="F192" s="45" t="s">
        <v>22</v>
      </c>
      <c r="G192" s="45">
        <v>125</v>
      </c>
      <c r="H192" s="45">
        <v>40</v>
      </c>
      <c r="I192" s="45" t="s">
        <v>131</v>
      </c>
      <c r="J192" s="45" t="s">
        <v>225</v>
      </c>
      <c r="K192" s="46" t="s">
        <v>392</v>
      </c>
      <c r="L192" s="44" t="s">
        <v>585</v>
      </c>
      <c r="M192" s="75">
        <v>590</v>
      </c>
      <c r="N192" s="75">
        <f t="shared" si="7"/>
        <v>708</v>
      </c>
      <c r="O192" s="48" t="s">
        <v>40</v>
      </c>
      <c r="P192" s="44"/>
      <c r="Q192" s="54" t="s">
        <v>6</v>
      </c>
      <c r="R192" s="69">
        <f>IF(Таблица68[[#This Row],[Столбец2]]="A",1,IF(Таблица68[[#This Row],[Столбец2]]="B",2,IF(Таблица68[[#This Row],[Столбец2]]="C",3)))</f>
        <v>3</v>
      </c>
      <c r="S192" s="103" t="s">
        <v>1640</v>
      </c>
    </row>
    <row r="193" spans="1:19" ht="16.5">
      <c r="A193" s="43" t="s">
        <v>211</v>
      </c>
      <c r="B193" s="44" t="s">
        <v>559</v>
      </c>
      <c r="C193" s="44" t="s">
        <v>1389</v>
      </c>
      <c r="D193" s="45" t="s">
        <v>560</v>
      </c>
      <c r="E193" s="45" t="str">
        <f>RIGHT(Таблица68[[#This Row],[Полное  наименование]],19)</f>
        <v>FIA 125 D ANG PN 40</v>
      </c>
      <c r="F193" s="45" t="s">
        <v>39</v>
      </c>
      <c r="G193" s="45">
        <v>125</v>
      </c>
      <c r="H193" s="45">
        <v>40</v>
      </c>
      <c r="I193" s="45" t="s">
        <v>131</v>
      </c>
      <c r="J193" s="45" t="s">
        <v>225</v>
      </c>
      <c r="K193" s="46" t="s">
        <v>392</v>
      </c>
      <c r="L193" s="44" t="s">
        <v>586</v>
      </c>
      <c r="M193" s="75">
        <v>590</v>
      </c>
      <c r="N193" s="75">
        <f t="shared" si="7"/>
        <v>708</v>
      </c>
      <c r="O193" s="48" t="s">
        <v>40</v>
      </c>
      <c r="P193" s="44"/>
      <c r="Q193" s="57" t="s">
        <v>4</v>
      </c>
      <c r="R193" s="69">
        <f>IF(Таблица68[[#This Row],[Столбец2]]="A",1,IF(Таблица68[[#This Row],[Столбец2]]="B",2,IF(Таблица68[[#This Row],[Столбец2]]="C",3)))</f>
        <v>2</v>
      </c>
      <c r="S193" s="103" t="s">
        <v>1603</v>
      </c>
    </row>
    <row r="194" spans="1:19" ht="25.5">
      <c r="A194" s="43" t="s">
        <v>179</v>
      </c>
      <c r="B194" s="44" t="s">
        <v>559</v>
      </c>
      <c r="C194" s="44" t="s">
        <v>1390</v>
      </c>
      <c r="D194" s="45" t="s">
        <v>560</v>
      </c>
      <c r="E194" s="45" t="str">
        <f>RIGHT(Таблица68[[#This Row],[Полное  наименование]],19)</f>
        <v>FIA 150 D STR PN 40</v>
      </c>
      <c r="F194" s="45" t="s">
        <v>22</v>
      </c>
      <c r="G194" s="45">
        <v>150</v>
      </c>
      <c r="H194" s="45">
        <v>40</v>
      </c>
      <c r="I194" s="45" t="s">
        <v>131</v>
      </c>
      <c r="J194" s="45" t="s">
        <v>225</v>
      </c>
      <c r="K194" s="46" t="s">
        <v>392</v>
      </c>
      <c r="L194" s="44" t="s">
        <v>587</v>
      </c>
      <c r="M194" s="75">
        <v>830</v>
      </c>
      <c r="N194" s="75">
        <f t="shared" si="7"/>
        <v>996</v>
      </c>
      <c r="O194" s="48" t="s">
        <v>40</v>
      </c>
      <c r="P194" s="44"/>
      <c r="Q194" s="54" t="s">
        <v>6</v>
      </c>
      <c r="R194" s="69">
        <f>IF(Таблица68[[#This Row],[Столбец2]]="A",1,IF(Таблица68[[#This Row],[Столбец2]]="B",2,IF(Таблица68[[#This Row],[Столбец2]]="C",3)))</f>
        <v>3</v>
      </c>
      <c r="S194" s="103" t="s">
        <v>1640</v>
      </c>
    </row>
    <row r="195" spans="1:19" ht="25.5">
      <c r="A195" s="43" t="s">
        <v>213</v>
      </c>
      <c r="B195" s="44" t="s">
        <v>559</v>
      </c>
      <c r="C195" s="44" t="s">
        <v>1391</v>
      </c>
      <c r="D195" s="45" t="s">
        <v>560</v>
      </c>
      <c r="E195" s="45" t="str">
        <f>RIGHT(Таблица68[[#This Row],[Полное  наименование]],19)</f>
        <v>FIA 150 D ANG PN 40</v>
      </c>
      <c r="F195" s="45" t="s">
        <v>39</v>
      </c>
      <c r="G195" s="45">
        <v>150</v>
      </c>
      <c r="H195" s="45">
        <v>40</v>
      </c>
      <c r="I195" s="45" t="s">
        <v>131</v>
      </c>
      <c r="J195" s="45" t="s">
        <v>225</v>
      </c>
      <c r="K195" s="46" t="s">
        <v>392</v>
      </c>
      <c r="L195" s="44" t="s">
        <v>588</v>
      </c>
      <c r="M195" s="75">
        <v>830</v>
      </c>
      <c r="N195" s="75">
        <f t="shared" si="7"/>
        <v>996</v>
      </c>
      <c r="O195" s="48" t="s">
        <v>40</v>
      </c>
      <c r="P195" s="44"/>
      <c r="Q195" s="54" t="s">
        <v>6</v>
      </c>
      <c r="R195" s="69">
        <f>IF(Таблица68[[#This Row],[Столбец2]]="A",1,IF(Таблица68[[#This Row],[Столбец2]]="B",2,IF(Таблица68[[#This Row],[Столбец2]]="C",3)))</f>
        <v>3</v>
      </c>
      <c r="S195" s="103" t="s">
        <v>1640</v>
      </c>
    </row>
    <row r="196" spans="1:19" ht="25.5">
      <c r="A196" s="43" t="s">
        <v>181</v>
      </c>
      <c r="B196" s="44" t="s">
        <v>559</v>
      </c>
      <c r="C196" s="44" t="s">
        <v>1392</v>
      </c>
      <c r="D196" s="45" t="s">
        <v>560</v>
      </c>
      <c r="E196" s="45" t="str">
        <f>RIGHT(Таблица68[[#This Row],[Полное  наименование]],19)</f>
        <v>FIA 200 D STR PN 40</v>
      </c>
      <c r="F196" s="45" t="s">
        <v>22</v>
      </c>
      <c r="G196" s="45">
        <v>200</v>
      </c>
      <c r="H196" s="45">
        <v>40</v>
      </c>
      <c r="I196" s="45" t="s">
        <v>131</v>
      </c>
      <c r="J196" s="45" t="s">
        <v>225</v>
      </c>
      <c r="K196" s="46" t="s">
        <v>392</v>
      </c>
      <c r="L196" s="44" t="s">
        <v>589</v>
      </c>
      <c r="M196" s="75">
        <v>1450</v>
      </c>
      <c r="N196" s="75">
        <f t="shared" si="7"/>
        <v>1740</v>
      </c>
      <c r="O196" s="48" t="s">
        <v>40</v>
      </c>
      <c r="P196" s="44"/>
      <c r="Q196" s="54" t="s">
        <v>6</v>
      </c>
      <c r="R196" s="69">
        <f>IF(Таблица68[[#This Row],[Столбец2]]="A",1,IF(Таблица68[[#This Row],[Столбец2]]="B",2,IF(Таблица68[[#This Row],[Столбец2]]="C",3)))</f>
        <v>3</v>
      </c>
      <c r="S196" s="103" t="s">
        <v>1640</v>
      </c>
    </row>
    <row r="197" spans="1:19" ht="25.5">
      <c r="A197" s="43" t="s">
        <v>215</v>
      </c>
      <c r="B197" s="44" t="s">
        <v>559</v>
      </c>
      <c r="C197" s="44" t="s">
        <v>1393</v>
      </c>
      <c r="D197" s="45" t="s">
        <v>560</v>
      </c>
      <c r="E197" s="45" t="str">
        <f>RIGHT(Таблица68[[#This Row],[Полное  наименование]],19)</f>
        <v>FIA 200 D ANG PN 40</v>
      </c>
      <c r="F197" s="45" t="s">
        <v>39</v>
      </c>
      <c r="G197" s="45">
        <v>200</v>
      </c>
      <c r="H197" s="45">
        <v>40</v>
      </c>
      <c r="I197" s="45" t="s">
        <v>131</v>
      </c>
      <c r="J197" s="45" t="s">
        <v>225</v>
      </c>
      <c r="K197" s="46" t="s">
        <v>392</v>
      </c>
      <c r="L197" s="44" t="s">
        <v>590</v>
      </c>
      <c r="M197" s="75">
        <v>1450</v>
      </c>
      <c r="N197" s="75">
        <f t="shared" si="7"/>
        <v>1740</v>
      </c>
      <c r="O197" s="48" t="s">
        <v>40</v>
      </c>
      <c r="P197" s="44"/>
      <c r="Q197" s="54" t="s">
        <v>6</v>
      </c>
      <c r="R197" s="69">
        <f>IF(Таблица68[[#This Row],[Столбец2]]="A",1,IF(Таблица68[[#This Row],[Столбец2]]="B",2,IF(Таблица68[[#This Row],[Столбец2]]="C",3)))</f>
        <v>3</v>
      </c>
      <c r="S197" s="103" t="s">
        <v>1640</v>
      </c>
    </row>
    <row r="198" spans="1:19" ht="28.5">
      <c r="A198" s="43" t="s">
        <v>183</v>
      </c>
      <c r="B198" s="44" t="s">
        <v>559</v>
      </c>
      <c r="C198" s="44" t="s">
        <v>1394</v>
      </c>
      <c r="D198" s="45" t="s">
        <v>560</v>
      </c>
      <c r="E198" s="45" t="str">
        <f>RIGHT(Таблица68[[#This Row],[Полное  наименование]],19)</f>
        <v>FIA 250 D STR PN 40</v>
      </c>
      <c r="F198" s="45" t="s">
        <v>22</v>
      </c>
      <c r="G198" s="45">
        <v>250</v>
      </c>
      <c r="H198" s="45">
        <v>40</v>
      </c>
      <c r="I198" s="45" t="s">
        <v>131</v>
      </c>
      <c r="J198" s="45" t="s">
        <v>225</v>
      </c>
      <c r="K198" s="46" t="s">
        <v>392</v>
      </c>
      <c r="L198" s="44" t="s">
        <v>591</v>
      </c>
      <c r="M198" s="75">
        <v>2500</v>
      </c>
      <c r="N198" s="75">
        <f t="shared" si="7"/>
        <v>3000</v>
      </c>
      <c r="O198" s="48" t="s">
        <v>920</v>
      </c>
      <c r="P198" s="44"/>
      <c r="Q198" s="54" t="s">
        <v>6</v>
      </c>
      <c r="R198" s="69">
        <f>IF(Таблица68[[#This Row],[Столбец2]]="A",1,IF(Таблица68[[#This Row],[Столбец2]]="B",2,IF(Таблица68[[#This Row],[Столбец2]]="C",3)))</f>
        <v>3</v>
      </c>
      <c r="S198" s="103" t="s">
        <v>1640</v>
      </c>
    </row>
    <row r="199" spans="1:19" ht="28.5">
      <c r="A199" s="43" t="s">
        <v>217</v>
      </c>
      <c r="B199" s="44" t="s">
        <v>559</v>
      </c>
      <c r="C199" s="44" t="s">
        <v>1395</v>
      </c>
      <c r="D199" s="45" t="s">
        <v>560</v>
      </c>
      <c r="E199" s="45" t="str">
        <f>RIGHT(Таблица68[[#This Row],[Полное  наименование]],19)</f>
        <v>FIA 250 D ANG PN 40</v>
      </c>
      <c r="F199" s="45" t="s">
        <v>39</v>
      </c>
      <c r="G199" s="45">
        <v>250</v>
      </c>
      <c r="H199" s="45">
        <v>40</v>
      </c>
      <c r="I199" s="45" t="s">
        <v>131</v>
      </c>
      <c r="J199" s="45" t="s">
        <v>225</v>
      </c>
      <c r="K199" s="46" t="s">
        <v>392</v>
      </c>
      <c r="L199" s="44" t="s">
        <v>592</v>
      </c>
      <c r="M199" s="75">
        <v>2500</v>
      </c>
      <c r="N199" s="75">
        <f t="shared" si="7"/>
        <v>3000</v>
      </c>
      <c r="O199" s="48" t="s">
        <v>920</v>
      </c>
      <c r="P199" s="44"/>
      <c r="Q199" s="54" t="s">
        <v>6</v>
      </c>
      <c r="R199" s="69">
        <f>IF(Таблица68[[#This Row],[Столбец2]]="A",1,IF(Таблица68[[#This Row],[Столбец2]]="B",2,IF(Таблица68[[#This Row],[Столбец2]]="C",3)))</f>
        <v>3</v>
      </c>
      <c r="S199" s="103" t="s">
        <v>1640</v>
      </c>
    </row>
    <row r="200" spans="1:19" ht="16.5">
      <c r="A200" s="43" t="s">
        <v>153</v>
      </c>
      <c r="B200" s="44" t="s">
        <v>593</v>
      </c>
      <c r="C200" s="44" t="s">
        <v>594</v>
      </c>
      <c r="D200" s="45" t="s">
        <v>595</v>
      </c>
      <c r="E200" s="45" t="s">
        <v>322</v>
      </c>
      <c r="F200" s="45" t="s">
        <v>596</v>
      </c>
      <c r="G200" s="45" t="s">
        <v>597</v>
      </c>
      <c r="H200" s="45" t="s">
        <v>322</v>
      </c>
      <c r="I200" s="45" t="s">
        <v>322</v>
      </c>
      <c r="J200" s="45" t="s">
        <v>322</v>
      </c>
      <c r="K200" s="45" t="s">
        <v>322</v>
      </c>
      <c r="L200" s="44" t="s">
        <v>598</v>
      </c>
      <c r="M200" s="75">
        <v>28</v>
      </c>
      <c r="N200" s="75">
        <f t="shared" si="7"/>
        <v>33.6</v>
      </c>
      <c r="O200" s="48" t="s">
        <v>40</v>
      </c>
      <c r="P200" s="44"/>
      <c r="Q200" s="57" t="s">
        <v>4</v>
      </c>
      <c r="R200" s="69">
        <f>IF(Таблица68[[#This Row],[Столбец2]]="A",1,IF(Таблица68[[#This Row],[Столбец2]]="B",2,IF(Таблица68[[#This Row],[Столбец2]]="C",3)))</f>
        <v>2</v>
      </c>
      <c r="S200" s="103" t="s">
        <v>1603</v>
      </c>
    </row>
    <row r="201" spans="1:19" ht="16.5">
      <c r="A201" s="43" t="s">
        <v>155</v>
      </c>
      <c r="B201" s="44" t="s">
        <v>599</v>
      </c>
      <c r="C201" s="44" t="s">
        <v>600</v>
      </c>
      <c r="D201" s="45" t="s">
        <v>595</v>
      </c>
      <c r="E201" s="45" t="s">
        <v>322</v>
      </c>
      <c r="F201" s="45" t="s">
        <v>601</v>
      </c>
      <c r="G201" s="45" t="s">
        <v>597</v>
      </c>
      <c r="H201" s="45" t="s">
        <v>322</v>
      </c>
      <c r="I201" s="45" t="s">
        <v>322</v>
      </c>
      <c r="J201" s="45" t="s">
        <v>322</v>
      </c>
      <c r="K201" s="45" t="s">
        <v>322</v>
      </c>
      <c r="L201" s="44" t="s">
        <v>602</v>
      </c>
      <c r="M201" s="75">
        <v>28</v>
      </c>
      <c r="N201" s="75">
        <f t="shared" si="7"/>
        <v>33.6</v>
      </c>
      <c r="O201" s="48" t="s">
        <v>40</v>
      </c>
      <c r="P201" s="44"/>
      <c r="Q201" s="57" t="s">
        <v>4</v>
      </c>
      <c r="R201" s="69">
        <f>IF(Таблица68[[#This Row],[Столбец2]]="A",1,IF(Таблица68[[#This Row],[Столбец2]]="B",2,IF(Таблица68[[#This Row],[Столбец2]]="C",3)))</f>
        <v>2</v>
      </c>
      <c r="S201" s="103" t="s">
        <v>1603</v>
      </c>
    </row>
    <row r="202" spans="1:19" ht="16.5">
      <c r="A202" s="43" t="s">
        <v>157</v>
      </c>
      <c r="B202" s="44" t="s">
        <v>593</v>
      </c>
      <c r="C202" s="44" t="s">
        <v>603</v>
      </c>
      <c r="D202" s="45" t="s">
        <v>595</v>
      </c>
      <c r="E202" s="45" t="s">
        <v>322</v>
      </c>
      <c r="F202" s="45" t="s">
        <v>604</v>
      </c>
      <c r="G202" s="45" t="s">
        <v>597</v>
      </c>
      <c r="H202" s="45" t="s">
        <v>322</v>
      </c>
      <c r="I202" s="45" t="s">
        <v>322</v>
      </c>
      <c r="J202" s="45" t="s">
        <v>322</v>
      </c>
      <c r="K202" s="45" t="s">
        <v>322</v>
      </c>
      <c r="L202" s="44" t="s">
        <v>605</v>
      </c>
      <c r="M202" s="75">
        <v>28</v>
      </c>
      <c r="N202" s="75">
        <f t="shared" si="7"/>
        <v>33.6</v>
      </c>
      <c r="O202" s="48" t="s">
        <v>40</v>
      </c>
      <c r="P202" s="44"/>
      <c r="Q202" s="57" t="s">
        <v>4</v>
      </c>
      <c r="R202" s="69">
        <f>IF(Таблица68[[#This Row],[Столбец2]]="A",1,IF(Таблица68[[#This Row],[Столбец2]]="B",2,IF(Таблица68[[#This Row],[Столбец2]]="C",3)))</f>
        <v>2</v>
      </c>
      <c r="S202" s="103" t="s">
        <v>1603</v>
      </c>
    </row>
    <row r="203" spans="1:19" ht="25.5">
      <c r="A203" s="43" t="s">
        <v>159</v>
      </c>
      <c r="B203" s="44" t="s">
        <v>593</v>
      </c>
      <c r="C203" s="44" t="s">
        <v>606</v>
      </c>
      <c r="D203" s="45" t="s">
        <v>595</v>
      </c>
      <c r="E203" s="45" t="s">
        <v>322</v>
      </c>
      <c r="F203" s="45" t="s">
        <v>607</v>
      </c>
      <c r="G203" s="45" t="s">
        <v>597</v>
      </c>
      <c r="H203" s="45" t="s">
        <v>322</v>
      </c>
      <c r="I203" s="45" t="s">
        <v>322</v>
      </c>
      <c r="J203" s="45" t="s">
        <v>322</v>
      </c>
      <c r="K203" s="45" t="s">
        <v>322</v>
      </c>
      <c r="L203" s="44" t="s">
        <v>608</v>
      </c>
      <c r="M203" s="75">
        <v>28</v>
      </c>
      <c r="N203" s="75">
        <f t="shared" si="7"/>
        <v>33.6</v>
      </c>
      <c r="O203" s="48" t="s">
        <v>40</v>
      </c>
      <c r="P203" s="44"/>
      <c r="Q203" s="54" t="s">
        <v>6</v>
      </c>
      <c r="R203" s="69">
        <f>IF(Таблица68[[#This Row],[Столбец2]]="A",1,IF(Таблица68[[#This Row],[Столбец2]]="B",2,IF(Таблица68[[#This Row],[Столбец2]]="C",3)))</f>
        <v>3</v>
      </c>
      <c r="S203" s="103" t="s">
        <v>1640</v>
      </c>
    </row>
    <row r="204" spans="1:19" ht="25.5">
      <c r="A204" s="43" t="s">
        <v>161</v>
      </c>
      <c r="B204" s="44" t="s">
        <v>599</v>
      </c>
      <c r="C204" s="44" t="s">
        <v>609</v>
      </c>
      <c r="D204" s="45" t="s">
        <v>595</v>
      </c>
      <c r="E204" s="45" t="s">
        <v>322</v>
      </c>
      <c r="F204" s="45" t="s">
        <v>596</v>
      </c>
      <c r="G204" s="45" t="s">
        <v>610</v>
      </c>
      <c r="H204" s="45" t="s">
        <v>322</v>
      </c>
      <c r="I204" s="45" t="s">
        <v>322</v>
      </c>
      <c r="J204" s="45" t="s">
        <v>322</v>
      </c>
      <c r="K204" s="45" t="s">
        <v>322</v>
      </c>
      <c r="L204" s="44" t="s">
        <v>611</v>
      </c>
      <c r="M204" s="75">
        <v>40</v>
      </c>
      <c r="N204" s="75">
        <f t="shared" si="7"/>
        <v>48</v>
      </c>
      <c r="O204" s="48" t="s">
        <v>40</v>
      </c>
      <c r="P204" s="44"/>
      <c r="Q204" s="108" t="s">
        <v>6</v>
      </c>
      <c r="R204" s="69">
        <f>IF(Таблица68[[#This Row],[Столбец2]]="A",1,IF(Таблица68[[#This Row],[Столбец2]]="B",2,IF(Таблица68[[#This Row],[Столбец2]]="C",3)))</f>
        <v>3</v>
      </c>
      <c r="S204" s="103" t="s">
        <v>1640</v>
      </c>
    </row>
    <row r="205" spans="1:19" ht="16.5">
      <c r="A205" s="43" t="s">
        <v>163</v>
      </c>
      <c r="B205" s="44" t="s">
        <v>593</v>
      </c>
      <c r="C205" s="44" t="s">
        <v>612</v>
      </c>
      <c r="D205" s="45" t="s">
        <v>595</v>
      </c>
      <c r="E205" s="45" t="s">
        <v>322</v>
      </c>
      <c r="F205" s="45" t="s">
        <v>601</v>
      </c>
      <c r="G205" s="45" t="s">
        <v>610</v>
      </c>
      <c r="H205" s="45" t="s">
        <v>322</v>
      </c>
      <c r="I205" s="45" t="s">
        <v>322</v>
      </c>
      <c r="J205" s="45" t="s">
        <v>322</v>
      </c>
      <c r="K205" s="45" t="s">
        <v>322</v>
      </c>
      <c r="L205" s="44" t="s">
        <v>613</v>
      </c>
      <c r="M205" s="75">
        <v>40</v>
      </c>
      <c r="N205" s="75">
        <f t="shared" si="7"/>
        <v>48</v>
      </c>
      <c r="O205" s="48" t="s">
        <v>40</v>
      </c>
      <c r="P205" s="44"/>
      <c r="Q205" s="57" t="s">
        <v>4</v>
      </c>
      <c r="R205" s="69">
        <f>IF(Таблица68[[#This Row],[Столбец2]]="A",1,IF(Таблица68[[#This Row],[Столбец2]]="B",2,IF(Таблица68[[#This Row],[Столбец2]]="C",3)))</f>
        <v>2</v>
      </c>
      <c r="S205" s="103" t="s">
        <v>1603</v>
      </c>
    </row>
    <row r="206" spans="1:19" ht="16.5">
      <c r="A206" s="43" t="s">
        <v>166</v>
      </c>
      <c r="B206" s="44" t="s">
        <v>593</v>
      </c>
      <c r="C206" s="44" t="s">
        <v>614</v>
      </c>
      <c r="D206" s="45" t="s">
        <v>595</v>
      </c>
      <c r="E206" s="45" t="s">
        <v>322</v>
      </c>
      <c r="F206" s="45" t="s">
        <v>604</v>
      </c>
      <c r="G206" s="45" t="s">
        <v>610</v>
      </c>
      <c r="H206" s="45" t="s">
        <v>322</v>
      </c>
      <c r="I206" s="45" t="s">
        <v>322</v>
      </c>
      <c r="J206" s="45" t="s">
        <v>322</v>
      </c>
      <c r="K206" s="45" t="s">
        <v>322</v>
      </c>
      <c r="L206" s="44" t="s">
        <v>615</v>
      </c>
      <c r="M206" s="75">
        <v>40</v>
      </c>
      <c r="N206" s="75">
        <f t="shared" si="7"/>
        <v>48</v>
      </c>
      <c r="O206" s="48" t="s">
        <v>40</v>
      </c>
      <c r="P206" s="44"/>
      <c r="Q206" s="57" t="s">
        <v>4</v>
      </c>
      <c r="R206" s="69">
        <f>IF(Таблица68[[#This Row],[Столбец2]]="A",1,IF(Таблица68[[#This Row],[Столбец2]]="B",2,IF(Таблица68[[#This Row],[Столбец2]]="C",3)))</f>
        <v>2</v>
      </c>
      <c r="S206" s="103" t="s">
        <v>1603</v>
      </c>
    </row>
    <row r="207" spans="1:19" ht="25.5">
      <c r="A207" s="43" t="s">
        <v>168</v>
      </c>
      <c r="B207" s="44" t="s">
        <v>599</v>
      </c>
      <c r="C207" s="44" t="s">
        <v>616</v>
      </c>
      <c r="D207" s="45" t="s">
        <v>595</v>
      </c>
      <c r="E207" s="45" t="s">
        <v>322</v>
      </c>
      <c r="F207" s="45" t="s">
        <v>607</v>
      </c>
      <c r="G207" s="45" t="s">
        <v>610</v>
      </c>
      <c r="H207" s="45" t="s">
        <v>322</v>
      </c>
      <c r="I207" s="45" t="s">
        <v>322</v>
      </c>
      <c r="J207" s="45" t="s">
        <v>322</v>
      </c>
      <c r="K207" s="45" t="s">
        <v>322</v>
      </c>
      <c r="L207" s="44" t="s">
        <v>617</v>
      </c>
      <c r="M207" s="75">
        <v>40</v>
      </c>
      <c r="N207" s="75">
        <f t="shared" si="7"/>
        <v>48</v>
      </c>
      <c r="O207" s="48" t="s">
        <v>40</v>
      </c>
      <c r="P207" s="44"/>
      <c r="Q207" s="54" t="s">
        <v>6</v>
      </c>
      <c r="R207" s="69">
        <f>IF(Таблица68[[#This Row],[Столбец2]]="A",1,IF(Таблица68[[#This Row],[Столбец2]]="B",2,IF(Таблица68[[#This Row],[Столбец2]]="C",3)))</f>
        <v>3</v>
      </c>
      <c r="S207" s="103" t="s">
        <v>1640</v>
      </c>
    </row>
    <row r="208" spans="1:19" ht="25.5">
      <c r="A208" s="43" t="s">
        <v>170</v>
      </c>
      <c r="B208" s="44" t="s">
        <v>599</v>
      </c>
      <c r="C208" s="44" t="s">
        <v>618</v>
      </c>
      <c r="D208" s="45" t="s">
        <v>595</v>
      </c>
      <c r="E208" s="45" t="s">
        <v>322</v>
      </c>
      <c r="F208" s="45" t="s">
        <v>596</v>
      </c>
      <c r="G208" s="45" t="s">
        <v>619</v>
      </c>
      <c r="H208" s="45" t="s">
        <v>322</v>
      </c>
      <c r="I208" s="45" t="s">
        <v>322</v>
      </c>
      <c r="J208" s="45" t="s">
        <v>322</v>
      </c>
      <c r="K208" s="45" t="s">
        <v>322</v>
      </c>
      <c r="L208" s="44" t="s">
        <v>620</v>
      </c>
      <c r="M208" s="75">
        <v>56</v>
      </c>
      <c r="N208" s="75">
        <f t="shared" si="7"/>
        <v>67.2</v>
      </c>
      <c r="O208" s="48" t="s">
        <v>40</v>
      </c>
      <c r="P208" s="44"/>
      <c r="Q208" s="54" t="s">
        <v>6</v>
      </c>
      <c r="R208" s="69">
        <f>IF(Таблица68[[#This Row],[Столбец2]]="A",1,IF(Таблица68[[#This Row],[Столбец2]]="B",2,IF(Таблица68[[#This Row],[Столбец2]]="C",3)))</f>
        <v>3</v>
      </c>
      <c r="S208" s="103" t="s">
        <v>1640</v>
      </c>
    </row>
    <row r="209" spans="1:19" ht="16.5">
      <c r="A209" s="43" t="s">
        <v>172</v>
      </c>
      <c r="B209" s="44" t="s">
        <v>599</v>
      </c>
      <c r="C209" s="44" t="s">
        <v>621</v>
      </c>
      <c r="D209" s="45" t="s">
        <v>595</v>
      </c>
      <c r="E209" s="45" t="s">
        <v>322</v>
      </c>
      <c r="F209" s="45" t="s">
        <v>601</v>
      </c>
      <c r="G209" s="45" t="s">
        <v>619</v>
      </c>
      <c r="H209" s="45" t="s">
        <v>322</v>
      </c>
      <c r="I209" s="45" t="s">
        <v>322</v>
      </c>
      <c r="J209" s="45" t="s">
        <v>322</v>
      </c>
      <c r="K209" s="45" t="s">
        <v>322</v>
      </c>
      <c r="L209" s="44" t="s">
        <v>622</v>
      </c>
      <c r="M209" s="75">
        <v>56</v>
      </c>
      <c r="N209" s="75">
        <f t="shared" si="7"/>
        <v>67.2</v>
      </c>
      <c r="O209" s="48" t="s">
        <v>40</v>
      </c>
      <c r="P209" s="44"/>
      <c r="Q209" s="57" t="s">
        <v>4</v>
      </c>
      <c r="R209" s="69">
        <f>IF(Таблица68[[#This Row],[Столбец2]]="A",1,IF(Таблица68[[#This Row],[Столбец2]]="B",2,IF(Таблица68[[#This Row],[Столбец2]]="C",3)))</f>
        <v>2</v>
      </c>
      <c r="S209" s="103" t="s">
        <v>1603</v>
      </c>
    </row>
    <row r="210" spans="1:19" ht="16.5">
      <c r="A210" s="43" t="s">
        <v>174</v>
      </c>
      <c r="B210" s="44" t="s">
        <v>599</v>
      </c>
      <c r="C210" s="44" t="s">
        <v>623</v>
      </c>
      <c r="D210" s="45" t="s">
        <v>595</v>
      </c>
      <c r="E210" s="45" t="s">
        <v>322</v>
      </c>
      <c r="F210" s="45" t="s">
        <v>604</v>
      </c>
      <c r="G210" s="45" t="s">
        <v>619</v>
      </c>
      <c r="H210" s="45" t="s">
        <v>322</v>
      </c>
      <c r="I210" s="45" t="s">
        <v>322</v>
      </c>
      <c r="J210" s="45" t="s">
        <v>322</v>
      </c>
      <c r="K210" s="45" t="s">
        <v>322</v>
      </c>
      <c r="L210" s="44" t="s">
        <v>624</v>
      </c>
      <c r="M210" s="75">
        <v>56</v>
      </c>
      <c r="N210" s="75">
        <f t="shared" si="7"/>
        <v>67.2</v>
      </c>
      <c r="O210" s="48" t="s">
        <v>40</v>
      </c>
      <c r="P210" s="44"/>
      <c r="Q210" s="57" t="s">
        <v>4</v>
      </c>
      <c r="R210" s="69">
        <f>IF(Таблица68[[#This Row],[Столбец2]]="A",1,IF(Таблица68[[#This Row],[Столбец2]]="B",2,IF(Таблица68[[#This Row],[Столбец2]]="C",3)))</f>
        <v>2</v>
      </c>
      <c r="S210" s="103" t="s">
        <v>1603</v>
      </c>
    </row>
    <row r="211" spans="1:19" ht="25.5">
      <c r="A211" s="43" t="s">
        <v>176</v>
      </c>
      <c r="B211" s="44" t="s">
        <v>599</v>
      </c>
      <c r="C211" s="44" t="s">
        <v>625</v>
      </c>
      <c r="D211" s="45" t="s">
        <v>595</v>
      </c>
      <c r="E211" s="45" t="s">
        <v>322</v>
      </c>
      <c r="F211" s="45" t="s">
        <v>607</v>
      </c>
      <c r="G211" s="45" t="s">
        <v>619</v>
      </c>
      <c r="H211" s="45" t="s">
        <v>322</v>
      </c>
      <c r="I211" s="45" t="s">
        <v>322</v>
      </c>
      <c r="J211" s="45" t="s">
        <v>322</v>
      </c>
      <c r="K211" s="45" t="s">
        <v>322</v>
      </c>
      <c r="L211" s="44" t="s">
        <v>626</v>
      </c>
      <c r="M211" s="75">
        <v>56</v>
      </c>
      <c r="N211" s="75">
        <f t="shared" si="7"/>
        <v>67.2</v>
      </c>
      <c r="O211" s="48" t="s">
        <v>40</v>
      </c>
      <c r="P211" s="44"/>
      <c r="Q211" s="54" t="s">
        <v>6</v>
      </c>
      <c r="R211" s="69">
        <f>IF(Таблица68[[#This Row],[Столбец2]]="A",1,IF(Таблица68[[#This Row],[Столбец2]]="B",2,IF(Таблица68[[#This Row],[Столбец2]]="C",3)))</f>
        <v>3</v>
      </c>
      <c r="S211" s="103" t="s">
        <v>1640</v>
      </c>
    </row>
    <row r="212" spans="1:19" ht="16.5">
      <c r="A212" s="43" t="s">
        <v>178</v>
      </c>
      <c r="B212" s="44" t="s">
        <v>599</v>
      </c>
      <c r="C212" s="44" t="s">
        <v>627</v>
      </c>
      <c r="D212" s="45" t="s">
        <v>595</v>
      </c>
      <c r="E212" s="45" t="s">
        <v>322</v>
      </c>
      <c r="F212" s="45" t="s">
        <v>601</v>
      </c>
      <c r="G212" s="45" t="s">
        <v>628</v>
      </c>
      <c r="H212" s="45" t="s">
        <v>322</v>
      </c>
      <c r="I212" s="45" t="s">
        <v>322</v>
      </c>
      <c r="J212" s="45" t="s">
        <v>322</v>
      </c>
      <c r="K212" s="45" t="s">
        <v>322</v>
      </c>
      <c r="L212" s="44" t="s">
        <v>629</v>
      </c>
      <c r="M212" s="75">
        <v>85</v>
      </c>
      <c r="N212" s="75">
        <f t="shared" si="7"/>
        <v>102</v>
      </c>
      <c r="O212" s="48" t="s">
        <v>40</v>
      </c>
      <c r="P212" s="44"/>
      <c r="Q212" s="57" t="s">
        <v>4</v>
      </c>
      <c r="R212" s="69">
        <f>IF(Таблица68[[#This Row],[Столбец2]]="A",1,IF(Таблица68[[#This Row],[Столбец2]]="B",2,IF(Таблица68[[#This Row],[Столбец2]]="C",3)))</f>
        <v>2</v>
      </c>
      <c r="S212" s="103" t="s">
        <v>1603</v>
      </c>
    </row>
    <row r="213" spans="1:19" ht="16.5">
      <c r="A213" s="43" t="s">
        <v>180</v>
      </c>
      <c r="B213" s="44" t="s">
        <v>599</v>
      </c>
      <c r="C213" s="44" t="s">
        <v>630</v>
      </c>
      <c r="D213" s="45" t="s">
        <v>595</v>
      </c>
      <c r="E213" s="45" t="s">
        <v>322</v>
      </c>
      <c r="F213" s="45" t="s">
        <v>604</v>
      </c>
      <c r="G213" s="45" t="s">
        <v>628</v>
      </c>
      <c r="H213" s="45" t="s">
        <v>322</v>
      </c>
      <c r="I213" s="45" t="s">
        <v>322</v>
      </c>
      <c r="J213" s="45" t="s">
        <v>322</v>
      </c>
      <c r="K213" s="45" t="s">
        <v>322</v>
      </c>
      <c r="L213" s="44" t="s">
        <v>631</v>
      </c>
      <c r="M213" s="75">
        <v>85</v>
      </c>
      <c r="N213" s="75">
        <f t="shared" si="7"/>
        <v>102</v>
      </c>
      <c r="O213" s="48" t="s">
        <v>40</v>
      </c>
      <c r="P213" s="44"/>
      <c r="Q213" s="57" t="s">
        <v>4</v>
      </c>
      <c r="R213" s="69">
        <f>IF(Таблица68[[#This Row],[Столбец2]]="A",1,IF(Таблица68[[#This Row],[Столбец2]]="B",2,IF(Таблица68[[#This Row],[Столбец2]]="C",3)))</f>
        <v>2</v>
      </c>
      <c r="S213" s="103" t="s">
        <v>1603</v>
      </c>
    </row>
    <row r="214" spans="1:19" ht="16.5">
      <c r="A214" s="43" t="s">
        <v>182</v>
      </c>
      <c r="B214" s="44" t="s">
        <v>599</v>
      </c>
      <c r="C214" s="44" t="s">
        <v>632</v>
      </c>
      <c r="D214" s="45" t="s">
        <v>595</v>
      </c>
      <c r="E214" s="45" t="s">
        <v>322</v>
      </c>
      <c r="F214" s="45" t="s">
        <v>607</v>
      </c>
      <c r="G214" s="45" t="s">
        <v>628</v>
      </c>
      <c r="H214" s="45" t="s">
        <v>322</v>
      </c>
      <c r="I214" s="45" t="s">
        <v>322</v>
      </c>
      <c r="J214" s="45" t="s">
        <v>322</v>
      </c>
      <c r="K214" s="45" t="s">
        <v>322</v>
      </c>
      <c r="L214" s="44" t="s">
        <v>633</v>
      </c>
      <c r="M214" s="75">
        <v>85</v>
      </c>
      <c r="N214" s="75">
        <f t="shared" si="7"/>
        <v>102</v>
      </c>
      <c r="O214" s="48" t="s">
        <v>40</v>
      </c>
      <c r="P214" s="44"/>
      <c r="Q214" s="57" t="s">
        <v>4</v>
      </c>
      <c r="R214" s="69">
        <f>IF(Таблица68[[#This Row],[Столбец2]]="A",1,IF(Таблица68[[#This Row],[Столбец2]]="B",2,IF(Таблица68[[#This Row],[Столбец2]]="C",3)))</f>
        <v>2</v>
      </c>
      <c r="S214" s="103" t="s">
        <v>1603</v>
      </c>
    </row>
    <row r="215" spans="1:19" ht="16.5">
      <c r="A215" s="43" t="s">
        <v>184</v>
      </c>
      <c r="B215" s="44" t="s">
        <v>599</v>
      </c>
      <c r="C215" s="44" t="s">
        <v>634</v>
      </c>
      <c r="D215" s="45" t="s">
        <v>595</v>
      </c>
      <c r="E215" s="45" t="s">
        <v>322</v>
      </c>
      <c r="F215" s="45" t="s">
        <v>601</v>
      </c>
      <c r="G215" s="45" t="s">
        <v>635</v>
      </c>
      <c r="H215" s="45" t="s">
        <v>322</v>
      </c>
      <c r="I215" s="45" t="s">
        <v>322</v>
      </c>
      <c r="J215" s="45" t="s">
        <v>322</v>
      </c>
      <c r="K215" s="45" t="s">
        <v>322</v>
      </c>
      <c r="L215" s="44" t="s">
        <v>636</v>
      </c>
      <c r="M215" s="75">
        <v>90</v>
      </c>
      <c r="N215" s="75">
        <f t="shared" si="7"/>
        <v>108</v>
      </c>
      <c r="O215" s="48" t="s">
        <v>40</v>
      </c>
      <c r="P215" s="44"/>
      <c r="Q215" s="57" t="s">
        <v>4</v>
      </c>
      <c r="R215" s="69">
        <f>IF(Таблица68[[#This Row],[Столбец2]]="A",1,IF(Таблица68[[#This Row],[Столбец2]]="B",2,IF(Таблица68[[#This Row],[Столбец2]]="C",3)))</f>
        <v>2</v>
      </c>
      <c r="S215" s="103" t="s">
        <v>1603</v>
      </c>
    </row>
    <row r="216" spans="1:19" ht="16.5">
      <c r="A216" s="43" t="s">
        <v>186</v>
      </c>
      <c r="B216" s="44" t="s">
        <v>599</v>
      </c>
      <c r="C216" s="44" t="s">
        <v>637</v>
      </c>
      <c r="D216" s="45" t="s">
        <v>595</v>
      </c>
      <c r="E216" s="45" t="s">
        <v>322</v>
      </c>
      <c r="F216" s="45" t="s">
        <v>604</v>
      </c>
      <c r="G216" s="45" t="s">
        <v>635</v>
      </c>
      <c r="H216" s="45" t="s">
        <v>322</v>
      </c>
      <c r="I216" s="45" t="s">
        <v>322</v>
      </c>
      <c r="J216" s="45" t="s">
        <v>322</v>
      </c>
      <c r="K216" s="45" t="s">
        <v>322</v>
      </c>
      <c r="L216" s="44" t="s">
        <v>638</v>
      </c>
      <c r="M216" s="75">
        <v>90</v>
      </c>
      <c r="N216" s="75">
        <f t="shared" si="7"/>
        <v>108</v>
      </c>
      <c r="O216" s="48" t="s">
        <v>40</v>
      </c>
      <c r="P216" s="44"/>
      <c r="Q216" s="57" t="s">
        <v>4</v>
      </c>
      <c r="R216" s="69">
        <f>IF(Таблица68[[#This Row],[Столбец2]]="A",1,IF(Таблица68[[#This Row],[Столбец2]]="B",2,IF(Таблица68[[#This Row],[Столбец2]]="C",3)))</f>
        <v>2</v>
      </c>
      <c r="S216" s="103" t="s">
        <v>1603</v>
      </c>
    </row>
    <row r="217" spans="1:19" ht="16.5">
      <c r="A217" s="43" t="s">
        <v>188</v>
      </c>
      <c r="B217" s="44" t="s">
        <v>599</v>
      </c>
      <c r="C217" s="44" t="s">
        <v>639</v>
      </c>
      <c r="D217" s="45" t="s">
        <v>595</v>
      </c>
      <c r="E217" s="45" t="s">
        <v>322</v>
      </c>
      <c r="F217" s="45" t="s">
        <v>607</v>
      </c>
      <c r="G217" s="45" t="s">
        <v>635</v>
      </c>
      <c r="H217" s="45" t="s">
        <v>322</v>
      </c>
      <c r="I217" s="45" t="s">
        <v>322</v>
      </c>
      <c r="J217" s="45" t="s">
        <v>322</v>
      </c>
      <c r="K217" s="45" t="s">
        <v>322</v>
      </c>
      <c r="L217" s="44" t="s">
        <v>640</v>
      </c>
      <c r="M217" s="75">
        <v>90</v>
      </c>
      <c r="N217" s="75">
        <f t="shared" si="7"/>
        <v>108</v>
      </c>
      <c r="O217" s="48" t="s">
        <v>40</v>
      </c>
      <c r="P217" s="44"/>
      <c r="Q217" s="57" t="s">
        <v>4</v>
      </c>
      <c r="R217" s="69">
        <f>IF(Таблица68[[#This Row],[Столбец2]]="A",1,IF(Таблица68[[#This Row],[Столбец2]]="B",2,IF(Таблица68[[#This Row],[Столбец2]]="C",3)))</f>
        <v>2</v>
      </c>
      <c r="S217" s="103" t="s">
        <v>1603</v>
      </c>
    </row>
    <row r="218" spans="1:19" ht="16.5">
      <c r="A218" s="43" t="s">
        <v>190</v>
      </c>
      <c r="B218" s="44" t="s">
        <v>599</v>
      </c>
      <c r="C218" s="44" t="s">
        <v>641</v>
      </c>
      <c r="D218" s="45" t="s">
        <v>595</v>
      </c>
      <c r="E218" s="45" t="s">
        <v>322</v>
      </c>
      <c r="F218" s="45" t="s">
        <v>601</v>
      </c>
      <c r="G218" s="45" t="s">
        <v>642</v>
      </c>
      <c r="H218" s="45" t="s">
        <v>322</v>
      </c>
      <c r="I218" s="45" t="s">
        <v>322</v>
      </c>
      <c r="J218" s="45" t="s">
        <v>322</v>
      </c>
      <c r="K218" s="45" t="s">
        <v>322</v>
      </c>
      <c r="L218" s="44" t="s">
        <v>643</v>
      </c>
      <c r="M218" s="75">
        <v>180</v>
      </c>
      <c r="N218" s="75">
        <f t="shared" si="7"/>
        <v>216</v>
      </c>
      <c r="O218" s="48" t="s">
        <v>40</v>
      </c>
      <c r="P218" s="44"/>
      <c r="Q218" s="57" t="s">
        <v>4</v>
      </c>
      <c r="R218" s="69">
        <f>IF(Таблица68[[#This Row],[Столбец2]]="A",1,IF(Таблица68[[#This Row],[Столбец2]]="B",2,IF(Таблица68[[#This Row],[Столбец2]]="C",3)))</f>
        <v>2</v>
      </c>
      <c r="S218" s="103" t="s">
        <v>1603</v>
      </c>
    </row>
    <row r="219" spans="1:19" ht="16.5">
      <c r="A219" s="43" t="s">
        <v>192</v>
      </c>
      <c r="B219" s="44" t="s">
        <v>599</v>
      </c>
      <c r="C219" s="44" t="s">
        <v>644</v>
      </c>
      <c r="D219" s="45" t="s">
        <v>595</v>
      </c>
      <c r="E219" s="45" t="s">
        <v>322</v>
      </c>
      <c r="F219" s="45" t="s">
        <v>604</v>
      </c>
      <c r="G219" s="45" t="s">
        <v>642</v>
      </c>
      <c r="H219" s="45" t="s">
        <v>322</v>
      </c>
      <c r="I219" s="45" t="s">
        <v>322</v>
      </c>
      <c r="J219" s="45" t="s">
        <v>322</v>
      </c>
      <c r="K219" s="45" t="s">
        <v>322</v>
      </c>
      <c r="L219" s="44" t="s">
        <v>645</v>
      </c>
      <c r="M219" s="75">
        <v>180</v>
      </c>
      <c r="N219" s="75">
        <f t="shared" si="7"/>
        <v>216</v>
      </c>
      <c r="O219" s="48" t="s">
        <v>40</v>
      </c>
      <c r="P219" s="44"/>
      <c r="Q219" s="57" t="s">
        <v>4</v>
      </c>
      <c r="R219" s="69">
        <f>IF(Таблица68[[#This Row],[Столбец2]]="A",1,IF(Таблица68[[#This Row],[Столбец2]]="B",2,IF(Таблица68[[#This Row],[Столбец2]]="C",3)))</f>
        <v>2</v>
      </c>
      <c r="S219" s="103" t="s">
        <v>1603</v>
      </c>
    </row>
    <row r="220" spans="1:19" ht="25.5">
      <c r="A220" s="43" t="s">
        <v>194</v>
      </c>
      <c r="B220" s="44" t="s">
        <v>599</v>
      </c>
      <c r="C220" s="44" t="s">
        <v>646</v>
      </c>
      <c r="D220" s="45" t="s">
        <v>595</v>
      </c>
      <c r="E220" s="45" t="s">
        <v>322</v>
      </c>
      <c r="F220" s="45" t="s">
        <v>607</v>
      </c>
      <c r="G220" s="45" t="s">
        <v>642</v>
      </c>
      <c r="H220" s="45" t="s">
        <v>322</v>
      </c>
      <c r="I220" s="45" t="s">
        <v>322</v>
      </c>
      <c r="J220" s="45" t="s">
        <v>322</v>
      </c>
      <c r="K220" s="45" t="s">
        <v>322</v>
      </c>
      <c r="L220" s="44" t="s">
        <v>647</v>
      </c>
      <c r="M220" s="75">
        <v>180</v>
      </c>
      <c r="N220" s="75">
        <f t="shared" ref="N220:N299" si="8">M220*1.2</f>
        <v>216</v>
      </c>
      <c r="O220" s="48" t="s">
        <v>40</v>
      </c>
      <c r="P220" s="44"/>
      <c r="Q220" s="54" t="s">
        <v>6</v>
      </c>
      <c r="R220" s="69">
        <f>IF(Таблица68[[#This Row],[Столбец2]]="A",1,IF(Таблица68[[#This Row],[Столбец2]]="B",2,IF(Таблица68[[#This Row],[Столбец2]]="C",3)))</f>
        <v>3</v>
      </c>
      <c r="S220" s="103" t="s">
        <v>1640</v>
      </c>
    </row>
    <row r="221" spans="1:19" ht="16.5">
      <c r="A221" s="43" t="s">
        <v>196</v>
      </c>
      <c r="B221" s="44" t="s">
        <v>599</v>
      </c>
      <c r="C221" s="44" t="s">
        <v>648</v>
      </c>
      <c r="D221" s="45" t="s">
        <v>595</v>
      </c>
      <c r="E221" s="45" t="s">
        <v>322</v>
      </c>
      <c r="F221" s="45" t="s">
        <v>601</v>
      </c>
      <c r="G221" s="45" t="s">
        <v>649</v>
      </c>
      <c r="H221" s="45" t="s">
        <v>322</v>
      </c>
      <c r="I221" s="45" t="s">
        <v>322</v>
      </c>
      <c r="J221" s="45" t="s">
        <v>322</v>
      </c>
      <c r="K221" s="45" t="s">
        <v>322</v>
      </c>
      <c r="L221" s="44" t="s">
        <v>650</v>
      </c>
      <c r="M221" s="75">
        <v>275</v>
      </c>
      <c r="N221" s="75">
        <f t="shared" si="8"/>
        <v>330</v>
      </c>
      <c r="O221" s="48" t="s">
        <v>40</v>
      </c>
      <c r="P221" s="44"/>
      <c r="Q221" s="57" t="s">
        <v>4</v>
      </c>
      <c r="R221" s="69">
        <f>IF(Таблица68[[#This Row],[Столбец2]]="A",1,IF(Таблица68[[#This Row],[Столбец2]]="B",2,IF(Таблица68[[#This Row],[Столбец2]]="C",3)))</f>
        <v>2</v>
      </c>
      <c r="S221" s="103" t="s">
        <v>1603</v>
      </c>
    </row>
    <row r="222" spans="1:19" ht="25.5">
      <c r="A222" s="43" t="s">
        <v>198</v>
      </c>
      <c r="B222" s="44" t="s">
        <v>599</v>
      </c>
      <c r="C222" s="44" t="s">
        <v>651</v>
      </c>
      <c r="D222" s="45" t="s">
        <v>595</v>
      </c>
      <c r="E222" s="45" t="s">
        <v>322</v>
      </c>
      <c r="F222" s="45" t="s">
        <v>604</v>
      </c>
      <c r="G222" s="45" t="s">
        <v>649</v>
      </c>
      <c r="H222" s="45" t="s">
        <v>322</v>
      </c>
      <c r="I222" s="45" t="s">
        <v>322</v>
      </c>
      <c r="J222" s="45" t="s">
        <v>322</v>
      </c>
      <c r="K222" s="45" t="s">
        <v>322</v>
      </c>
      <c r="L222" s="44" t="s">
        <v>652</v>
      </c>
      <c r="M222" s="75">
        <v>275</v>
      </c>
      <c r="N222" s="75">
        <f t="shared" si="8"/>
        <v>330</v>
      </c>
      <c r="O222" s="48" t="s">
        <v>40</v>
      </c>
      <c r="P222" s="44"/>
      <c r="Q222" s="54" t="s">
        <v>6</v>
      </c>
      <c r="R222" s="69">
        <f>IF(Таблица68[[#This Row],[Столбец2]]="A",1,IF(Таблица68[[#This Row],[Столбец2]]="B",2,IF(Таблица68[[#This Row],[Столбец2]]="C",3)))</f>
        <v>3</v>
      </c>
      <c r="S222" s="103" t="s">
        <v>1640</v>
      </c>
    </row>
    <row r="223" spans="1:19" ht="25.5">
      <c r="A223" s="43" t="s">
        <v>200</v>
      </c>
      <c r="B223" s="44" t="s">
        <v>599</v>
      </c>
      <c r="C223" s="44" t="s">
        <v>653</v>
      </c>
      <c r="D223" s="45" t="s">
        <v>595</v>
      </c>
      <c r="E223" s="45" t="s">
        <v>322</v>
      </c>
      <c r="F223" s="45" t="s">
        <v>607</v>
      </c>
      <c r="G223" s="45" t="s">
        <v>649</v>
      </c>
      <c r="H223" s="45" t="s">
        <v>322</v>
      </c>
      <c r="I223" s="45" t="s">
        <v>322</v>
      </c>
      <c r="J223" s="45" t="s">
        <v>322</v>
      </c>
      <c r="K223" s="45" t="s">
        <v>322</v>
      </c>
      <c r="L223" s="44" t="s">
        <v>654</v>
      </c>
      <c r="M223" s="75">
        <v>275</v>
      </c>
      <c r="N223" s="75">
        <f t="shared" si="8"/>
        <v>330</v>
      </c>
      <c r="O223" s="48" t="s">
        <v>40</v>
      </c>
      <c r="P223" s="44"/>
      <c r="Q223" s="54" t="s">
        <v>6</v>
      </c>
      <c r="R223" s="69">
        <f>IF(Таблица68[[#This Row],[Столбец2]]="A",1,IF(Таблица68[[#This Row],[Столбец2]]="B",2,IF(Таблица68[[#This Row],[Столбец2]]="C",3)))</f>
        <v>3</v>
      </c>
      <c r="S223" s="103" t="s">
        <v>1640</v>
      </c>
    </row>
    <row r="224" spans="1:19" ht="25.5">
      <c r="A224" s="43" t="s">
        <v>202</v>
      </c>
      <c r="B224" s="44" t="s">
        <v>599</v>
      </c>
      <c r="C224" s="44" t="s">
        <v>655</v>
      </c>
      <c r="D224" s="45" t="s">
        <v>595</v>
      </c>
      <c r="E224" s="45" t="s">
        <v>322</v>
      </c>
      <c r="F224" s="45" t="s">
        <v>601</v>
      </c>
      <c r="G224" s="45" t="s">
        <v>656</v>
      </c>
      <c r="H224" s="45" t="s">
        <v>322</v>
      </c>
      <c r="I224" s="45" t="s">
        <v>322</v>
      </c>
      <c r="J224" s="45" t="s">
        <v>322</v>
      </c>
      <c r="K224" s="45" t="s">
        <v>322</v>
      </c>
      <c r="L224" s="44" t="s">
        <v>657</v>
      </c>
      <c r="M224" s="75">
        <v>355</v>
      </c>
      <c r="N224" s="75">
        <f t="shared" si="8"/>
        <v>426</v>
      </c>
      <c r="O224" s="48" t="s">
        <v>40</v>
      </c>
      <c r="P224" s="44"/>
      <c r="Q224" s="54" t="s">
        <v>6</v>
      </c>
      <c r="R224" s="69">
        <f>IF(Таблица68[[#This Row],[Столбец2]]="A",1,IF(Таблица68[[#This Row],[Столбец2]]="B",2,IF(Таблица68[[#This Row],[Столбец2]]="C",3)))</f>
        <v>3</v>
      </c>
      <c r="S224" s="103" t="s">
        <v>1640</v>
      </c>
    </row>
    <row r="225" spans="1:19" ht="25.5">
      <c r="A225" s="43" t="s">
        <v>204</v>
      </c>
      <c r="B225" s="44" t="s">
        <v>599</v>
      </c>
      <c r="C225" s="44" t="s">
        <v>658</v>
      </c>
      <c r="D225" s="45" t="s">
        <v>595</v>
      </c>
      <c r="E225" s="45" t="s">
        <v>322</v>
      </c>
      <c r="F225" s="45" t="s">
        <v>604</v>
      </c>
      <c r="G225" s="45" t="s">
        <v>656</v>
      </c>
      <c r="H225" s="45" t="s">
        <v>322</v>
      </c>
      <c r="I225" s="45" t="s">
        <v>322</v>
      </c>
      <c r="J225" s="45" t="s">
        <v>322</v>
      </c>
      <c r="K225" s="45" t="s">
        <v>322</v>
      </c>
      <c r="L225" s="44" t="s">
        <v>659</v>
      </c>
      <c r="M225" s="75">
        <v>355</v>
      </c>
      <c r="N225" s="75">
        <f t="shared" si="8"/>
        <v>426</v>
      </c>
      <c r="O225" s="48" t="s">
        <v>40</v>
      </c>
      <c r="P225" s="44"/>
      <c r="Q225" s="54" t="s">
        <v>6</v>
      </c>
      <c r="R225" s="69">
        <f>IF(Таблица68[[#This Row],[Столбец2]]="A",1,IF(Таблица68[[#This Row],[Столбец2]]="B",2,IF(Таблица68[[#This Row],[Столбец2]]="C",3)))</f>
        <v>3</v>
      </c>
      <c r="S225" s="103" t="s">
        <v>1640</v>
      </c>
    </row>
    <row r="226" spans="1:19" ht="16.5">
      <c r="A226" s="43" t="s">
        <v>206</v>
      </c>
      <c r="B226" s="44" t="s">
        <v>599</v>
      </c>
      <c r="C226" s="44" t="s">
        <v>660</v>
      </c>
      <c r="D226" s="45" t="s">
        <v>595</v>
      </c>
      <c r="E226" s="45" t="s">
        <v>322</v>
      </c>
      <c r="F226" s="45" t="s">
        <v>607</v>
      </c>
      <c r="G226" s="45" t="s">
        <v>656</v>
      </c>
      <c r="H226" s="45" t="s">
        <v>322</v>
      </c>
      <c r="I226" s="45" t="s">
        <v>322</v>
      </c>
      <c r="J226" s="45" t="s">
        <v>322</v>
      </c>
      <c r="K226" s="45" t="s">
        <v>322</v>
      </c>
      <c r="L226" s="44" t="s">
        <v>661</v>
      </c>
      <c r="M226" s="75">
        <v>355</v>
      </c>
      <c r="N226" s="75">
        <f t="shared" si="8"/>
        <v>426</v>
      </c>
      <c r="O226" s="48" t="s">
        <v>40</v>
      </c>
      <c r="P226" s="44"/>
      <c r="Q226" s="57" t="s">
        <v>4</v>
      </c>
      <c r="R226" s="69">
        <f>IF(Таблица68[[#This Row],[Столбец2]]="A",1,IF(Таблица68[[#This Row],[Столбец2]]="B",2,IF(Таблица68[[#This Row],[Столбец2]]="C",3)))</f>
        <v>2</v>
      </c>
      <c r="S226" s="103" t="s">
        <v>1603</v>
      </c>
    </row>
    <row r="227" spans="1:19" ht="25.5">
      <c r="A227" s="43" t="s">
        <v>208</v>
      </c>
      <c r="B227" s="44" t="s">
        <v>599</v>
      </c>
      <c r="C227" s="44" t="s">
        <v>662</v>
      </c>
      <c r="D227" s="45" t="s">
        <v>595</v>
      </c>
      <c r="E227" s="45" t="s">
        <v>322</v>
      </c>
      <c r="F227" s="45" t="s">
        <v>601</v>
      </c>
      <c r="G227" s="45" t="s">
        <v>663</v>
      </c>
      <c r="H227" s="45" t="s">
        <v>322</v>
      </c>
      <c r="I227" s="45" t="s">
        <v>322</v>
      </c>
      <c r="J227" s="45" t="s">
        <v>322</v>
      </c>
      <c r="K227" s="45" t="s">
        <v>322</v>
      </c>
      <c r="L227" s="44" t="s">
        <v>664</v>
      </c>
      <c r="M227" s="75">
        <v>490</v>
      </c>
      <c r="N227" s="75">
        <f t="shared" si="8"/>
        <v>588</v>
      </c>
      <c r="O227" s="48" t="s">
        <v>40</v>
      </c>
      <c r="P227" s="44"/>
      <c r="Q227" s="54" t="s">
        <v>6</v>
      </c>
      <c r="R227" s="69">
        <f>IF(Таблица68[[#This Row],[Столбец2]]="A",1,IF(Таблица68[[#This Row],[Столбец2]]="B",2,IF(Таблица68[[#This Row],[Столбец2]]="C",3)))</f>
        <v>3</v>
      </c>
      <c r="S227" s="103" t="s">
        <v>1640</v>
      </c>
    </row>
    <row r="228" spans="1:19" ht="25.5">
      <c r="A228" s="43" t="s">
        <v>210</v>
      </c>
      <c r="B228" s="44" t="s">
        <v>599</v>
      </c>
      <c r="C228" s="44" t="s">
        <v>665</v>
      </c>
      <c r="D228" s="45" t="s">
        <v>595</v>
      </c>
      <c r="E228" s="45" t="s">
        <v>322</v>
      </c>
      <c r="F228" s="45" t="s">
        <v>604</v>
      </c>
      <c r="G228" s="45" t="s">
        <v>663</v>
      </c>
      <c r="H228" s="45" t="s">
        <v>322</v>
      </c>
      <c r="I228" s="45" t="s">
        <v>322</v>
      </c>
      <c r="J228" s="45" t="s">
        <v>322</v>
      </c>
      <c r="K228" s="45" t="s">
        <v>322</v>
      </c>
      <c r="L228" s="44" t="s">
        <v>666</v>
      </c>
      <c r="M228" s="75">
        <v>490</v>
      </c>
      <c r="N228" s="75">
        <f t="shared" si="8"/>
        <v>588</v>
      </c>
      <c r="O228" s="48" t="s">
        <v>40</v>
      </c>
      <c r="P228" s="44"/>
      <c r="Q228" s="54" t="s">
        <v>6</v>
      </c>
      <c r="R228" s="69">
        <f>IF(Таблица68[[#This Row],[Столбец2]]="A",1,IF(Таблица68[[#This Row],[Столбец2]]="B",2,IF(Таблица68[[#This Row],[Столбец2]]="C",3)))</f>
        <v>3</v>
      </c>
      <c r="S228" s="103" t="s">
        <v>1640</v>
      </c>
    </row>
    <row r="229" spans="1:19" ht="25.5">
      <c r="A229" s="43" t="s">
        <v>212</v>
      </c>
      <c r="B229" s="44" t="s">
        <v>599</v>
      </c>
      <c r="C229" s="44" t="s">
        <v>667</v>
      </c>
      <c r="D229" s="45" t="s">
        <v>595</v>
      </c>
      <c r="E229" s="45" t="s">
        <v>322</v>
      </c>
      <c r="F229" s="45" t="s">
        <v>607</v>
      </c>
      <c r="G229" s="45" t="s">
        <v>663</v>
      </c>
      <c r="H229" s="45" t="s">
        <v>322</v>
      </c>
      <c r="I229" s="45" t="s">
        <v>322</v>
      </c>
      <c r="J229" s="45" t="s">
        <v>322</v>
      </c>
      <c r="K229" s="45" t="s">
        <v>322</v>
      </c>
      <c r="L229" s="44" t="s">
        <v>668</v>
      </c>
      <c r="M229" s="75">
        <v>490</v>
      </c>
      <c r="N229" s="75">
        <f t="shared" si="8"/>
        <v>588</v>
      </c>
      <c r="O229" s="48" t="s">
        <v>40</v>
      </c>
      <c r="P229" s="44"/>
      <c r="Q229" s="54" t="s">
        <v>6</v>
      </c>
      <c r="R229" s="69">
        <f>IF(Таблица68[[#This Row],[Столбец2]]="A",1,IF(Таблица68[[#This Row],[Столбец2]]="B",2,IF(Таблица68[[#This Row],[Столбец2]]="C",3)))</f>
        <v>3</v>
      </c>
      <c r="S229" s="103" t="s">
        <v>1640</v>
      </c>
    </row>
    <row r="230" spans="1:19" ht="25.5">
      <c r="A230" s="43" t="s">
        <v>214</v>
      </c>
      <c r="B230" s="44" t="s">
        <v>599</v>
      </c>
      <c r="C230" s="44" t="s">
        <v>669</v>
      </c>
      <c r="D230" s="45" t="s">
        <v>595</v>
      </c>
      <c r="E230" s="45" t="s">
        <v>322</v>
      </c>
      <c r="F230" s="45" t="s">
        <v>601</v>
      </c>
      <c r="G230" s="45" t="s">
        <v>670</v>
      </c>
      <c r="H230" s="45" t="s">
        <v>322</v>
      </c>
      <c r="I230" s="45" t="s">
        <v>322</v>
      </c>
      <c r="J230" s="45" t="s">
        <v>322</v>
      </c>
      <c r="K230" s="45" t="s">
        <v>322</v>
      </c>
      <c r="L230" s="44" t="s">
        <v>671</v>
      </c>
      <c r="M230" s="75">
        <v>800</v>
      </c>
      <c r="N230" s="75">
        <f t="shared" si="8"/>
        <v>960</v>
      </c>
      <c r="O230" s="48" t="s">
        <v>40</v>
      </c>
      <c r="P230" s="44"/>
      <c r="Q230" s="54" t="s">
        <v>6</v>
      </c>
      <c r="R230" s="69">
        <f>IF(Таблица68[[#This Row],[Столбец2]]="A",1,IF(Таблица68[[#This Row],[Столбец2]]="B",2,IF(Таблица68[[#This Row],[Столбец2]]="C",3)))</f>
        <v>3</v>
      </c>
      <c r="S230" s="103" t="s">
        <v>1640</v>
      </c>
    </row>
    <row r="231" spans="1:19" ht="25.5">
      <c r="A231" s="43" t="s">
        <v>216</v>
      </c>
      <c r="B231" s="44" t="s">
        <v>599</v>
      </c>
      <c r="C231" s="44" t="s">
        <v>672</v>
      </c>
      <c r="D231" s="45" t="s">
        <v>595</v>
      </c>
      <c r="E231" s="45" t="s">
        <v>322</v>
      </c>
      <c r="F231" s="45" t="s">
        <v>604</v>
      </c>
      <c r="G231" s="45" t="s">
        <v>670</v>
      </c>
      <c r="H231" s="45" t="s">
        <v>322</v>
      </c>
      <c r="I231" s="45" t="s">
        <v>322</v>
      </c>
      <c r="J231" s="45" t="s">
        <v>322</v>
      </c>
      <c r="K231" s="45" t="s">
        <v>322</v>
      </c>
      <c r="L231" s="44" t="s">
        <v>673</v>
      </c>
      <c r="M231" s="75">
        <v>800</v>
      </c>
      <c r="N231" s="75">
        <f t="shared" si="8"/>
        <v>960</v>
      </c>
      <c r="O231" s="48" t="s">
        <v>40</v>
      </c>
      <c r="P231" s="44"/>
      <c r="Q231" s="54" t="s">
        <v>6</v>
      </c>
      <c r="R231" s="69">
        <f>IF(Таблица68[[#This Row],[Столбец2]]="A",1,IF(Таблица68[[#This Row],[Столбец2]]="B",2,IF(Таблица68[[#This Row],[Столбец2]]="C",3)))</f>
        <v>3</v>
      </c>
      <c r="S231" s="103" t="s">
        <v>1640</v>
      </c>
    </row>
    <row r="232" spans="1:19" ht="25.5">
      <c r="A232" s="43" t="s">
        <v>674</v>
      </c>
      <c r="B232" s="44" t="s">
        <v>599</v>
      </c>
      <c r="C232" s="44" t="s">
        <v>675</v>
      </c>
      <c r="D232" s="45" t="s">
        <v>595</v>
      </c>
      <c r="E232" s="45" t="s">
        <v>322</v>
      </c>
      <c r="F232" s="45" t="s">
        <v>607</v>
      </c>
      <c r="G232" s="45" t="s">
        <v>670</v>
      </c>
      <c r="H232" s="45" t="s">
        <v>322</v>
      </c>
      <c r="I232" s="45" t="s">
        <v>322</v>
      </c>
      <c r="J232" s="45" t="s">
        <v>322</v>
      </c>
      <c r="K232" s="45" t="s">
        <v>322</v>
      </c>
      <c r="L232" s="44" t="s">
        <v>676</v>
      </c>
      <c r="M232" s="75">
        <v>800</v>
      </c>
      <c r="N232" s="75">
        <f t="shared" si="8"/>
        <v>960</v>
      </c>
      <c r="O232" s="48" t="s">
        <v>40</v>
      </c>
      <c r="P232" s="44"/>
      <c r="Q232" s="54" t="s">
        <v>6</v>
      </c>
      <c r="R232" s="69">
        <f>IF(Таблица68[[#This Row],[Столбец2]]="A",1,IF(Таблица68[[#This Row],[Столбец2]]="B",2,IF(Таблица68[[#This Row],[Столбец2]]="C",3)))</f>
        <v>3</v>
      </c>
      <c r="S232" s="103" t="s">
        <v>1640</v>
      </c>
    </row>
    <row r="233" spans="1:19" ht="25.5">
      <c r="A233" s="43" t="s">
        <v>314</v>
      </c>
      <c r="B233" s="44" t="s">
        <v>677</v>
      </c>
      <c r="C233" s="44" t="s">
        <v>678</v>
      </c>
      <c r="D233" s="45" t="s">
        <v>679</v>
      </c>
      <c r="E233" s="45" t="s">
        <v>680</v>
      </c>
      <c r="F233" s="45" t="s">
        <v>681</v>
      </c>
      <c r="G233" s="45">
        <v>25</v>
      </c>
      <c r="H233" s="45">
        <v>52</v>
      </c>
      <c r="I233" s="45" t="s">
        <v>682</v>
      </c>
      <c r="J233" s="45" t="s">
        <v>683</v>
      </c>
      <c r="K233" s="46" t="s">
        <v>392</v>
      </c>
      <c r="L233" s="44" t="s">
        <v>684</v>
      </c>
      <c r="M233" s="75">
        <v>400</v>
      </c>
      <c r="N233" s="75">
        <f t="shared" si="8"/>
        <v>480</v>
      </c>
      <c r="O233" s="48" t="s">
        <v>40</v>
      </c>
      <c r="P233" s="44"/>
      <c r="Q233" s="54" t="s">
        <v>6</v>
      </c>
      <c r="R233" s="69" t="e">
        <f>IF(Таблица68[[#This Row],[Столбец2]]="A",1,IF(Таблица68[[#This Row],[Столбец2]]="B",2,IF(Таблица68[[#This Row],[Столбец2]]="C",3)))</f>
        <v>#N/A</v>
      </c>
      <c r="S233" s="103" t="e">
        <v>#N/A</v>
      </c>
    </row>
    <row r="234" spans="1:19" ht="25.5">
      <c r="A234" s="43" t="s">
        <v>315</v>
      </c>
      <c r="B234" s="44" t="s">
        <v>677</v>
      </c>
      <c r="C234" s="44" t="s">
        <v>685</v>
      </c>
      <c r="D234" s="45" t="s">
        <v>679</v>
      </c>
      <c r="E234" s="45" t="s">
        <v>686</v>
      </c>
      <c r="F234" s="45" t="s">
        <v>681</v>
      </c>
      <c r="G234" s="45">
        <v>32</v>
      </c>
      <c r="H234" s="45">
        <v>52</v>
      </c>
      <c r="I234" s="45" t="s">
        <v>682</v>
      </c>
      <c r="J234" s="45" t="s">
        <v>683</v>
      </c>
      <c r="K234" s="46" t="s">
        <v>392</v>
      </c>
      <c r="L234" s="44" t="s">
        <v>687</v>
      </c>
      <c r="M234" s="75">
        <v>430</v>
      </c>
      <c r="N234" s="75">
        <f t="shared" si="8"/>
        <v>516</v>
      </c>
      <c r="O234" s="48" t="s">
        <v>40</v>
      </c>
      <c r="P234" s="44"/>
      <c r="Q234" s="54" t="s">
        <v>6</v>
      </c>
      <c r="R234" s="69" t="e">
        <f>IF(Таблица68[[#This Row],[Столбец2]]="A",1,IF(Таблица68[[#This Row],[Столбец2]]="B",2,IF(Таблица68[[#This Row],[Столбец2]]="C",3)))</f>
        <v>#N/A</v>
      </c>
      <c r="S234" s="103" t="e">
        <v>#N/A</v>
      </c>
    </row>
    <row r="235" spans="1:19" ht="25.5">
      <c r="A235" s="43" t="s">
        <v>316</v>
      </c>
      <c r="B235" s="44" t="s">
        <v>677</v>
      </c>
      <c r="C235" s="44" t="s">
        <v>688</v>
      </c>
      <c r="D235" s="45" t="s">
        <v>679</v>
      </c>
      <c r="E235" s="45" t="s">
        <v>689</v>
      </c>
      <c r="F235" s="45" t="s">
        <v>681</v>
      </c>
      <c r="G235" s="45">
        <v>40</v>
      </c>
      <c r="H235" s="45">
        <v>52</v>
      </c>
      <c r="I235" s="45" t="s">
        <v>682</v>
      </c>
      <c r="J235" s="45" t="s">
        <v>683</v>
      </c>
      <c r="K235" s="46" t="s">
        <v>392</v>
      </c>
      <c r="L235" s="44" t="s">
        <v>690</v>
      </c>
      <c r="M235" s="75">
        <v>540</v>
      </c>
      <c r="N235" s="75">
        <f t="shared" si="8"/>
        <v>648</v>
      </c>
      <c r="O235" s="48" t="s">
        <v>40</v>
      </c>
      <c r="P235" s="44"/>
      <c r="Q235" s="54" t="s">
        <v>6</v>
      </c>
      <c r="R235" s="69" t="e">
        <f>IF(Таблица68[[#This Row],[Столбец2]]="A",1,IF(Таблица68[[#This Row],[Столбец2]]="B",2,IF(Таблица68[[#This Row],[Столбец2]]="C",3)))</f>
        <v>#N/A</v>
      </c>
      <c r="S235" s="103" t="e">
        <v>#N/A</v>
      </c>
    </row>
    <row r="236" spans="1:19" ht="25.5">
      <c r="A236" s="43" t="s">
        <v>317</v>
      </c>
      <c r="B236" s="44" t="s">
        <v>677</v>
      </c>
      <c r="C236" s="44" t="s">
        <v>691</v>
      </c>
      <c r="D236" s="45" t="s">
        <v>679</v>
      </c>
      <c r="E236" s="45" t="s">
        <v>692</v>
      </c>
      <c r="F236" s="45" t="s">
        <v>681</v>
      </c>
      <c r="G236" s="45">
        <v>50</v>
      </c>
      <c r="H236" s="45">
        <v>52</v>
      </c>
      <c r="I236" s="45" t="s">
        <v>682</v>
      </c>
      <c r="J236" s="45" t="s">
        <v>683</v>
      </c>
      <c r="K236" s="46" t="s">
        <v>392</v>
      </c>
      <c r="L236" s="44" t="s">
        <v>693</v>
      </c>
      <c r="M236" s="75">
        <v>610</v>
      </c>
      <c r="N236" s="75">
        <f t="shared" si="8"/>
        <v>732</v>
      </c>
      <c r="O236" s="48" t="s">
        <v>40</v>
      </c>
      <c r="P236" s="44"/>
      <c r="Q236" s="54" t="s">
        <v>6</v>
      </c>
      <c r="R236" s="69" t="e">
        <f>IF(Таблица68[[#This Row],[Столбец2]]="A",1,IF(Таблица68[[#This Row],[Столбец2]]="B",2,IF(Таблица68[[#This Row],[Столбец2]]="C",3)))</f>
        <v>#N/A</v>
      </c>
      <c r="S236" s="103" t="e">
        <v>#N/A</v>
      </c>
    </row>
    <row r="237" spans="1:19" ht="25.5">
      <c r="A237" s="43" t="s">
        <v>318</v>
      </c>
      <c r="B237" s="44" t="s">
        <v>677</v>
      </c>
      <c r="C237" s="44" t="s">
        <v>694</v>
      </c>
      <c r="D237" s="45" t="s">
        <v>679</v>
      </c>
      <c r="E237" s="45" t="s">
        <v>695</v>
      </c>
      <c r="F237" s="45" t="s">
        <v>681</v>
      </c>
      <c r="G237" s="45">
        <v>65</v>
      </c>
      <c r="H237" s="45">
        <v>52</v>
      </c>
      <c r="I237" s="45" t="s">
        <v>682</v>
      </c>
      <c r="J237" s="45" t="s">
        <v>683</v>
      </c>
      <c r="K237" s="46" t="s">
        <v>392</v>
      </c>
      <c r="L237" s="44" t="s">
        <v>696</v>
      </c>
      <c r="M237" s="75">
        <v>1050</v>
      </c>
      <c r="N237" s="75">
        <f t="shared" si="8"/>
        <v>1260</v>
      </c>
      <c r="O237" s="48" t="s">
        <v>40</v>
      </c>
      <c r="P237" s="44"/>
      <c r="Q237" s="54" t="s">
        <v>6</v>
      </c>
      <c r="R237" s="69" t="e">
        <f>IF(Таблица68[[#This Row],[Столбец2]]="A",1,IF(Таблица68[[#This Row],[Столбец2]]="B",2,IF(Таблица68[[#This Row],[Столбец2]]="C",3)))</f>
        <v>#N/A</v>
      </c>
      <c r="S237" s="103" t="e">
        <v>#N/A</v>
      </c>
    </row>
    <row r="238" spans="1:19" ht="25.5">
      <c r="A238" s="43" t="s">
        <v>319</v>
      </c>
      <c r="B238" s="44" t="s">
        <v>677</v>
      </c>
      <c r="C238" s="44" t="s">
        <v>697</v>
      </c>
      <c r="D238" s="45" t="s">
        <v>679</v>
      </c>
      <c r="E238" s="45" t="s">
        <v>698</v>
      </c>
      <c r="F238" s="45" t="s">
        <v>681</v>
      </c>
      <c r="G238" s="45">
        <v>80</v>
      </c>
      <c r="H238" s="45">
        <v>52</v>
      </c>
      <c r="I238" s="45" t="s">
        <v>682</v>
      </c>
      <c r="J238" s="45" t="s">
        <v>683</v>
      </c>
      <c r="K238" s="46" t="s">
        <v>392</v>
      </c>
      <c r="L238" s="44" t="s">
        <v>699</v>
      </c>
      <c r="M238" s="75">
        <v>1100</v>
      </c>
      <c r="N238" s="75">
        <f t="shared" si="8"/>
        <v>1320</v>
      </c>
      <c r="O238" s="48" t="s">
        <v>40</v>
      </c>
      <c r="P238" s="44"/>
      <c r="Q238" s="54" t="s">
        <v>6</v>
      </c>
      <c r="R238" s="69" t="e">
        <f>IF(Таблица68[[#This Row],[Столбец2]]="A",1,IF(Таблица68[[#This Row],[Столбец2]]="B",2,IF(Таблица68[[#This Row],[Столбец2]]="C",3)))</f>
        <v>#N/A</v>
      </c>
      <c r="S238" s="103" t="e">
        <v>#N/A</v>
      </c>
    </row>
    <row r="239" spans="1:19" ht="28.5">
      <c r="A239" s="43" t="s">
        <v>320</v>
      </c>
      <c r="B239" s="44" t="s">
        <v>700</v>
      </c>
      <c r="C239" s="44" t="s">
        <v>701</v>
      </c>
      <c r="D239" s="45" t="s">
        <v>702</v>
      </c>
      <c r="E239" s="45"/>
      <c r="F239" s="45" t="s">
        <v>703</v>
      </c>
      <c r="G239" s="45" t="s">
        <v>321</v>
      </c>
      <c r="H239" s="45" t="s">
        <v>322</v>
      </c>
      <c r="I239" s="45" t="s">
        <v>682</v>
      </c>
      <c r="J239" s="45" t="s">
        <v>683</v>
      </c>
      <c r="K239" s="45" t="s">
        <v>322</v>
      </c>
      <c r="L239" s="44" t="s">
        <v>704</v>
      </c>
      <c r="M239" s="75">
        <v>185</v>
      </c>
      <c r="N239" s="75">
        <f t="shared" si="8"/>
        <v>222</v>
      </c>
      <c r="O239" s="48" t="s">
        <v>40</v>
      </c>
      <c r="P239" s="44"/>
      <c r="Q239" s="57" t="s">
        <v>4</v>
      </c>
      <c r="R239" s="69">
        <f>IF(Таблица68[[#This Row],[Столбец2]]="A",1,IF(Таблица68[[#This Row],[Столбец2]]="B",2,IF(Таблица68[[#This Row],[Столбец2]]="C",3)))</f>
        <v>2</v>
      </c>
      <c r="S239" s="103" t="s">
        <v>1603</v>
      </c>
    </row>
    <row r="240" spans="1:19" ht="28.5">
      <c r="A240" s="43" t="s">
        <v>323</v>
      </c>
      <c r="B240" s="44" t="s">
        <v>700</v>
      </c>
      <c r="C240" s="44" t="s">
        <v>705</v>
      </c>
      <c r="D240" s="45" t="s">
        <v>702</v>
      </c>
      <c r="E240" s="45"/>
      <c r="F240" s="45" t="s">
        <v>706</v>
      </c>
      <c r="G240" s="45" t="s">
        <v>321</v>
      </c>
      <c r="H240" s="45" t="s">
        <v>322</v>
      </c>
      <c r="I240" s="45" t="s">
        <v>682</v>
      </c>
      <c r="J240" s="45" t="s">
        <v>683</v>
      </c>
      <c r="K240" s="45" t="s">
        <v>322</v>
      </c>
      <c r="L240" s="44" t="s">
        <v>707</v>
      </c>
      <c r="M240" s="75">
        <v>185</v>
      </c>
      <c r="N240" s="75">
        <f t="shared" si="8"/>
        <v>222</v>
      </c>
      <c r="O240" s="48" t="s">
        <v>40</v>
      </c>
      <c r="P240" s="44"/>
      <c r="Q240" s="57" t="s">
        <v>4</v>
      </c>
      <c r="R240" s="69">
        <f>IF(Таблица68[[#This Row],[Столбец2]]="A",1,IF(Таблица68[[#This Row],[Столбец2]]="B",2,IF(Таблица68[[#This Row],[Столбец2]]="C",3)))</f>
        <v>2</v>
      </c>
      <c r="S240" s="103" t="s">
        <v>1603</v>
      </c>
    </row>
    <row r="241" spans="1:19" ht="28.5">
      <c r="A241" s="43" t="s">
        <v>324</v>
      </c>
      <c r="B241" s="44" t="s">
        <v>700</v>
      </c>
      <c r="C241" s="44" t="s">
        <v>839</v>
      </c>
      <c r="D241" s="45" t="s">
        <v>702</v>
      </c>
      <c r="E241" s="45"/>
      <c r="F241" s="45" t="s">
        <v>703</v>
      </c>
      <c r="G241" s="45" t="s">
        <v>325</v>
      </c>
      <c r="H241" s="45" t="s">
        <v>322</v>
      </c>
      <c r="I241" s="45" t="s">
        <v>682</v>
      </c>
      <c r="J241" s="45" t="s">
        <v>683</v>
      </c>
      <c r="K241" s="45" t="s">
        <v>322</v>
      </c>
      <c r="L241" s="44" t="s">
        <v>708</v>
      </c>
      <c r="M241" s="75">
        <v>185</v>
      </c>
      <c r="N241" s="75">
        <f t="shared" si="8"/>
        <v>222</v>
      </c>
      <c r="O241" s="48" t="s">
        <v>40</v>
      </c>
      <c r="P241" s="44"/>
      <c r="Q241" s="57" t="s">
        <v>4</v>
      </c>
      <c r="R241" s="69">
        <f>IF(Таблица68[[#This Row],[Столбец2]]="A",1,IF(Таблица68[[#This Row],[Столбец2]]="B",2,IF(Таблица68[[#This Row],[Столбец2]]="C",3)))</f>
        <v>2</v>
      </c>
      <c r="S241" s="103" t="s">
        <v>1603</v>
      </c>
    </row>
    <row r="242" spans="1:19" ht="28.5">
      <c r="A242" s="43" t="s">
        <v>326</v>
      </c>
      <c r="B242" s="44" t="s">
        <v>700</v>
      </c>
      <c r="C242" s="44" t="s">
        <v>840</v>
      </c>
      <c r="D242" s="45" t="s">
        <v>702</v>
      </c>
      <c r="E242" s="45"/>
      <c r="F242" s="45" t="s">
        <v>706</v>
      </c>
      <c r="G242" s="45" t="s">
        <v>325</v>
      </c>
      <c r="H242" s="45" t="s">
        <v>322</v>
      </c>
      <c r="I242" s="45" t="s">
        <v>682</v>
      </c>
      <c r="J242" s="45" t="s">
        <v>683</v>
      </c>
      <c r="K242" s="45" t="s">
        <v>322</v>
      </c>
      <c r="L242" s="44" t="s">
        <v>709</v>
      </c>
      <c r="M242" s="75">
        <v>185</v>
      </c>
      <c r="N242" s="75">
        <f t="shared" si="8"/>
        <v>222</v>
      </c>
      <c r="O242" s="48" t="s">
        <v>40</v>
      </c>
      <c r="P242" s="44"/>
      <c r="Q242" s="57" t="s">
        <v>4</v>
      </c>
      <c r="R242" s="69">
        <f>IF(Таблица68[[#This Row],[Столбец2]]="A",1,IF(Таблица68[[#This Row],[Столбец2]]="B",2,IF(Таблица68[[#This Row],[Столбец2]]="C",3)))</f>
        <v>2</v>
      </c>
      <c r="S242" s="103" t="s">
        <v>1603</v>
      </c>
    </row>
    <row r="243" spans="1:19" ht="28.5">
      <c r="A243" s="43" t="s">
        <v>837</v>
      </c>
      <c r="B243" s="44" t="s">
        <v>841</v>
      </c>
      <c r="C243" s="44" t="s">
        <v>847</v>
      </c>
      <c r="D243" s="45" t="s">
        <v>710</v>
      </c>
      <c r="E243" s="45" t="s">
        <v>1722</v>
      </c>
      <c r="F243" s="45" t="s">
        <v>39</v>
      </c>
      <c r="G243" s="45">
        <v>8</v>
      </c>
      <c r="H243" s="45">
        <v>52</v>
      </c>
      <c r="I243" s="45" t="s">
        <v>226</v>
      </c>
      <c r="J243" s="45" t="s">
        <v>225</v>
      </c>
      <c r="K243" s="45"/>
      <c r="L243" s="44" t="s">
        <v>844</v>
      </c>
      <c r="M243" s="75">
        <v>310</v>
      </c>
      <c r="N243" s="75">
        <f t="shared" ref="N243:N244" si="9">M243*1.2</f>
        <v>372</v>
      </c>
      <c r="O243" s="48" t="s">
        <v>40</v>
      </c>
      <c r="P243" s="44"/>
      <c r="Q243" s="57" t="s">
        <v>4</v>
      </c>
      <c r="R243" s="69">
        <f>IF(Таблица68[[#This Row],[Столбец2]]="A",1,IF(Таблица68[[#This Row],[Столбец2]]="B",2,IF(Таблица68[[#This Row],[Столбец2]]="C",3)))</f>
        <v>2</v>
      </c>
      <c r="S243" s="103" t="s">
        <v>1603</v>
      </c>
    </row>
    <row r="244" spans="1:19" ht="28.5">
      <c r="A244" s="43" t="s">
        <v>838</v>
      </c>
      <c r="B244" s="44" t="s">
        <v>841</v>
      </c>
      <c r="C244" s="44" t="s">
        <v>1036</v>
      </c>
      <c r="D244" s="45" t="s">
        <v>710</v>
      </c>
      <c r="E244" s="45" t="s">
        <v>1724</v>
      </c>
      <c r="F244" s="45" t="s">
        <v>39</v>
      </c>
      <c r="G244" s="45">
        <v>8</v>
      </c>
      <c r="H244" s="45">
        <v>52</v>
      </c>
      <c r="I244" s="45" t="s">
        <v>226</v>
      </c>
      <c r="J244" s="45" t="s">
        <v>225</v>
      </c>
      <c r="K244" s="45"/>
      <c r="L244" s="44" t="s">
        <v>1034</v>
      </c>
      <c r="M244" s="75">
        <v>310</v>
      </c>
      <c r="N244" s="75">
        <f t="shared" si="9"/>
        <v>372</v>
      </c>
      <c r="O244" s="48" t="s">
        <v>40</v>
      </c>
      <c r="P244" s="44"/>
      <c r="Q244" s="57" t="s">
        <v>4</v>
      </c>
      <c r="R244" s="69">
        <f>IF(Таблица68[[#This Row],[Столбец2]]="A",1,IF(Таблица68[[#This Row],[Столбец2]]="B",2,IF(Таблица68[[#This Row],[Столбец2]]="C",3)))</f>
        <v>2</v>
      </c>
      <c r="S244" s="103" t="s">
        <v>1603</v>
      </c>
    </row>
    <row r="245" spans="1:19" ht="28.5">
      <c r="A245" s="43" t="s">
        <v>1033</v>
      </c>
      <c r="B245" s="44" t="s">
        <v>841</v>
      </c>
      <c r="C245" s="44" t="s">
        <v>848</v>
      </c>
      <c r="D245" s="45" t="s">
        <v>710</v>
      </c>
      <c r="E245" s="45" t="s">
        <v>1723</v>
      </c>
      <c r="F245" s="45" t="s">
        <v>39</v>
      </c>
      <c r="G245" s="45">
        <v>8</v>
      </c>
      <c r="H245" s="45">
        <v>52</v>
      </c>
      <c r="I245" s="45" t="s">
        <v>226</v>
      </c>
      <c r="J245" s="45" t="s">
        <v>225</v>
      </c>
      <c r="K245" s="45"/>
      <c r="L245" s="44" t="s">
        <v>1035</v>
      </c>
      <c r="M245" s="75">
        <v>310</v>
      </c>
      <c r="N245" s="75">
        <f>M245*1.2</f>
        <v>372</v>
      </c>
      <c r="O245" s="48" t="s">
        <v>40</v>
      </c>
      <c r="P245" s="44"/>
      <c r="Q245" s="57" t="s">
        <v>4</v>
      </c>
      <c r="R245" s="69">
        <f>IF(Таблица68[[#This Row],[Столбец2]]="A",1,IF(Таблица68[[#This Row],[Столбец2]]="B",2,IF(Таблица68[[#This Row],[Столбец2]]="C",3)))</f>
        <v>2</v>
      </c>
      <c r="S245" s="103" t="s">
        <v>1603</v>
      </c>
    </row>
    <row r="246" spans="1:19" ht="30.95" customHeight="1">
      <c r="A246" s="43" t="s">
        <v>223</v>
      </c>
      <c r="B246" s="44" t="s">
        <v>841</v>
      </c>
      <c r="C246" s="44" t="s">
        <v>849</v>
      </c>
      <c r="D246" s="45" t="s">
        <v>710</v>
      </c>
      <c r="E246" s="45" t="s">
        <v>1725</v>
      </c>
      <c r="F246" s="45" t="s">
        <v>39</v>
      </c>
      <c r="G246" s="45">
        <v>8</v>
      </c>
      <c r="H246" s="45">
        <v>40</v>
      </c>
      <c r="I246" s="45" t="s">
        <v>226</v>
      </c>
      <c r="J246" s="45" t="s">
        <v>365</v>
      </c>
      <c r="K246" s="45" t="s">
        <v>322</v>
      </c>
      <c r="L246" s="44" t="s">
        <v>845</v>
      </c>
      <c r="M246" s="75">
        <v>160</v>
      </c>
      <c r="N246" s="75">
        <f t="shared" si="8"/>
        <v>192</v>
      </c>
      <c r="O246" s="48" t="s">
        <v>40</v>
      </c>
      <c r="P246" s="44"/>
      <c r="Q246" s="57" t="s">
        <v>4</v>
      </c>
      <c r="R246" s="69">
        <f>IF(Таблица68[[#This Row],[Столбец2]]="A",1,IF(Таблица68[[#This Row],[Столбец2]]="B",2,IF(Таблица68[[#This Row],[Столбец2]]="C",3)))</f>
        <v>2</v>
      </c>
      <c r="S246" s="103" t="s">
        <v>1603</v>
      </c>
    </row>
    <row r="247" spans="1:19" ht="27" customHeight="1">
      <c r="A247" s="43" t="s">
        <v>228</v>
      </c>
      <c r="B247" s="44" t="s">
        <v>841</v>
      </c>
      <c r="C247" s="44" t="s">
        <v>850</v>
      </c>
      <c r="D247" s="45" t="s">
        <v>710</v>
      </c>
      <c r="E247" s="45" t="s">
        <v>1726</v>
      </c>
      <c r="F247" s="45" t="s">
        <v>22</v>
      </c>
      <c r="G247" s="45">
        <v>8</v>
      </c>
      <c r="H247" s="45">
        <v>40</v>
      </c>
      <c r="I247" s="45" t="s">
        <v>226</v>
      </c>
      <c r="J247" s="45" t="s">
        <v>365</v>
      </c>
      <c r="K247" s="45" t="s">
        <v>322</v>
      </c>
      <c r="L247" s="44" t="s">
        <v>842</v>
      </c>
      <c r="M247" s="75">
        <v>160</v>
      </c>
      <c r="N247" s="75">
        <f t="shared" si="8"/>
        <v>192</v>
      </c>
      <c r="O247" s="48" t="s">
        <v>40</v>
      </c>
      <c r="P247" s="44"/>
      <c r="Q247" s="54" t="s">
        <v>6</v>
      </c>
      <c r="R247" s="69">
        <f>IF(Таблица68[[#This Row],[Столбец2]]="A",1,IF(Таблица68[[#This Row],[Столбец2]]="B",2,IF(Таблица68[[#This Row],[Столбец2]]="C",3)))</f>
        <v>3</v>
      </c>
      <c r="S247" s="103" t="s">
        <v>1640</v>
      </c>
    </row>
    <row r="248" spans="1:19" ht="34.5" customHeight="1">
      <c r="A248" s="43" t="s">
        <v>229</v>
      </c>
      <c r="B248" s="44" t="s">
        <v>841</v>
      </c>
      <c r="C248" s="44" t="s">
        <v>851</v>
      </c>
      <c r="D248" s="45" t="s">
        <v>710</v>
      </c>
      <c r="E248" s="45" t="s">
        <v>1727</v>
      </c>
      <c r="F248" s="45" t="s">
        <v>39</v>
      </c>
      <c r="G248" s="45">
        <v>8</v>
      </c>
      <c r="H248" s="45">
        <v>40</v>
      </c>
      <c r="I248" s="45" t="s">
        <v>226</v>
      </c>
      <c r="J248" s="45" t="s">
        <v>365</v>
      </c>
      <c r="K248" s="46"/>
      <c r="L248" s="44" t="s">
        <v>843</v>
      </c>
      <c r="M248" s="75">
        <v>160</v>
      </c>
      <c r="N248" s="75">
        <f t="shared" si="8"/>
        <v>192</v>
      </c>
      <c r="O248" s="48" t="s">
        <v>40</v>
      </c>
      <c r="P248" s="44"/>
      <c r="Q248" s="54" t="s">
        <v>6</v>
      </c>
      <c r="R248" s="69">
        <f>IF(Таблица68[[#This Row],[Столбец2]]="A",1,IF(Таблица68[[#This Row],[Столбец2]]="B",2,IF(Таблица68[[#This Row],[Столбец2]]="C",3)))</f>
        <v>3</v>
      </c>
      <c r="S248" s="103" t="s">
        <v>1640</v>
      </c>
    </row>
    <row r="249" spans="1:19" ht="33.75" customHeight="1">
      <c r="A249" s="58" t="s">
        <v>231</v>
      </c>
      <c r="B249" s="59" t="s">
        <v>841</v>
      </c>
      <c r="C249" s="59" t="s">
        <v>852</v>
      </c>
      <c r="D249" s="60" t="s">
        <v>710</v>
      </c>
      <c r="E249" s="60" t="s">
        <v>1728</v>
      </c>
      <c r="F249" s="60" t="s">
        <v>39</v>
      </c>
      <c r="G249" s="60">
        <v>8</v>
      </c>
      <c r="H249" s="60">
        <v>40</v>
      </c>
      <c r="I249" s="60" t="s">
        <v>226</v>
      </c>
      <c r="J249" s="60" t="s">
        <v>365</v>
      </c>
      <c r="K249" s="61"/>
      <c r="L249" s="59" t="s">
        <v>846</v>
      </c>
      <c r="M249" s="75">
        <v>160</v>
      </c>
      <c r="N249" s="75">
        <f t="shared" si="8"/>
        <v>192</v>
      </c>
      <c r="O249" s="65" t="s">
        <v>40</v>
      </c>
      <c r="P249" s="59"/>
      <c r="Q249" s="54" t="s">
        <v>6</v>
      </c>
      <c r="R249" s="69">
        <f>IF(Таблица68[[#This Row],[Столбец2]]="A",1,IF(Таблица68[[#This Row],[Столбец2]]="B",2,IF(Таблица68[[#This Row],[Столбец2]]="C",3)))</f>
        <v>3</v>
      </c>
      <c r="S249" s="103" t="s">
        <v>1640</v>
      </c>
    </row>
    <row r="250" spans="1:19" ht="28.5">
      <c r="A250" s="45" t="s">
        <v>722</v>
      </c>
      <c r="B250" s="44" t="s">
        <v>760</v>
      </c>
      <c r="C250" s="44" t="s">
        <v>760</v>
      </c>
      <c r="D250" s="60" t="s">
        <v>783</v>
      </c>
      <c r="E250" s="64"/>
      <c r="F250" s="64"/>
      <c r="G250" s="45" t="s">
        <v>787</v>
      </c>
      <c r="H250" s="64"/>
      <c r="I250" s="64"/>
      <c r="J250" s="64"/>
      <c r="K250" s="67"/>
      <c r="L250" s="66"/>
      <c r="M250" s="75">
        <v>30</v>
      </c>
      <c r="N250" s="75">
        <f t="shared" si="8"/>
        <v>36</v>
      </c>
      <c r="O250" s="47" t="s">
        <v>40</v>
      </c>
      <c r="P250" s="68"/>
      <c r="Q250" s="57" t="s">
        <v>4</v>
      </c>
      <c r="R250" s="69">
        <f>IF(Таблица68[[#This Row],[Столбец2]]="A",1,IF(Таблица68[[#This Row],[Столбец2]]="B",2,IF(Таблица68[[#This Row],[Столбец2]]="C",3)))</f>
        <v>2</v>
      </c>
      <c r="S250" s="103" t="s">
        <v>1603</v>
      </c>
    </row>
    <row r="251" spans="1:19" ht="28.5">
      <c r="A251" s="45" t="s">
        <v>723</v>
      </c>
      <c r="B251" s="44" t="s">
        <v>761</v>
      </c>
      <c r="C251" s="44" t="s">
        <v>761</v>
      </c>
      <c r="D251" s="60" t="s">
        <v>783</v>
      </c>
      <c r="E251" s="64"/>
      <c r="F251" s="64"/>
      <c r="G251" s="60" t="s">
        <v>788</v>
      </c>
      <c r="H251" s="64"/>
      <c r="I251" s="64"/>
      <c r="J251" s="64"/>
      <c r="K251" s="67"/>
      <c r="L251" s="66"/>
      <c r="M251" s="75">
        <v>35</v>
      </c>
      <c r="N251" s="75">
        <f t="shared" si="8"/>
        <v>42</v>
      </c>
      <c r="O251" s="47" t="s">
        <v>40</v>
      </c>
      <c r="P251" s="68"/>
      <c r="Q251" s="57" t="s">
        <v>4</v>
      </c>
      <c r="R251" s="69">
        <f>IF(Таблица68[[#This Row],[Столбец2]]="A",1,IF(Таблица68[[#This Row],[Столбец2]]="B",2,IF(Таблица68[[#This Row],[Столбец2]]="C",3)))</f>
        <v>2</v>
      </c>
      <c r="S251" s="103" t="s">
        <v>1603</v>
      </c>
    </row>
    <row r="252" spans="1:19" ht="28.5">
      <c r="A252" s="45" t="s">
        <v>724</v>
      </c>
      <c r="B252" s="44" t="s">
        <v>762</v>
      </c>
      <c r="C252" s="44" t="s">
        <v>762</v>
      </c>
      <c r="D252" s="60" t="s">
        <v>783</v>
      </c>
      <c r="E252" s="64"/>
      <c r="F252" s="64"/>
      <c r="G252" s="45" t="s">
        <v>790</v>
      </c>
      <c r="H252" s="64"/>
      <c r="I252" s="64"/>
      <c r="J252" s="64"/>
      <c r="K252" s="67"/>
      <c r="L252" s="66"/>
      <c r="M252" s="75">
        <v>62</v>
      </c>
      <c r="N252" s="75">
        <f t="shared" si="8"/>
        <v>74.399999999999991</v>
      </c>
      <c r="O252" s="47" t="s">
        <v>40</v>
      </c>
      <c r="P252" s="68"/>
      <c r="Q252" s="57" t="s">
        <v>4</v>
      </c>
      <c r="R252" s="69">
        <f>IF(Таблица68[[#This Row],[Столбец2]]="A",1,IF(Таблица68[[#This Row],[Столбец2]]="B",2,IF(Таблица68[[#This Row],[Столбец2]]="C",3)))</f>
        <v>2</v>
      </c>
      <c r="S252" s="103" t="s">
        <v>1603</v>
      </c>
    </row>
    <row r="253" spans="1:19" ht="28.5">
      <c r="A253" s="45" t="s">
        <v>725</v>
      </c>
      <c r="B253" s="44" t="s">
        <v>763</v>
      </c>
      <c r="C253" s="44" t="s">
        <v>763</v>
      </c>
      <c r="D253" s="60" t="s">
        <v>783</v>
      </c>
      <c r="E253" s="64"/>
      <c r="F253" s="64"/>
      <c r="G253" s="60">
        <v>50</v>
      </c>
      <c r="H253" s="64"/>
      <c r="I253" s="64"/>
      <c r="J253" s="64"/>
      <c r="K253" s="67"/>
      <c r="L253" s="66"/>
      <c r="M253" s="75">
        <v>75</v>
      </c>
      <c r="N253" s="75">
        <f t="shared" si="8"/>
        <v>90</v>
      </c>
      <c r="O253" s="47" t="s">
        <v>40</v>
      </c>
      <c r="P253" s="68"/>
      <c r="Q253" s="57" t="s">
        <v>4</v>
      </c>
      <c r="R253" s="69">
        <f>IF(Таблица68[[#This Row],[Столбец2]]="A",1,IF(Таблица68[[#This Row],[Столбец2]]="B",2,IF(Таблица68[[#This Row],[Столбец2]]="C",3)))</f>
        <v>2</v>
      </c>
      <c r="S253" s="103" t="s">
        <v>1603</v>
      </c>
    </row>
    <row r="254" spans="1:19" ht="28.5">
      <c r="A254" s="45" t="s">
        <v>726</v>
      </c>
      <c r="B254" s="44" t="s">
        <v>764</v>
      </c>
      <c r="C254" s="44" t="s">
        <v>764</v>
      </c>
      <c r="D254" s="60" t="s">
        <v>783</v>
      </c>
      <c r="E254" s="64"/>
      <c r="F254" s="64"/>
      <c r="G254" s="45">
        <v>65</v>
      </c>
      <c r="H254" s="64"/>
      <c r="I254" s="64"/>
      <c r="J254" s="64"/>
      <c r="K254" s="67"/>
      <c r="L254" s="66"/>
      <c r="M254" s="75">
        <v>97</v>
      </c>
      <c r="N254" s="75">
        <f t="shared" si="8"/>
        <v>116.39999999999999</v>
      </c>
      <c r="O254" s="47" t="s">
        <v>40</v>
      </c>
      <c r="P254" s="68"/>
      <c r="Q254" s="57" t="s">
        <v>4</v>
      </c>
      <c r="R254" s="69">
        <f>IF(Таблица68[[#This Row],[Столбец2]]="A",1,IF(Таблица68[[#This Row],[Столбец2]]="B",2,IF(Таблица68[[#This Row],[Столбец2]]="C",3)))</f>
        <v>2</v>
      </c>
      <c r="S254" s="103" t="s">
        <v>1603</v>
      </c>
    </row>
    <row r="255" spans="1:19" ht="28.5">
      <c r="A255" s="45" t="s">
        <v>727</v>
      </c>
      <c r="B255" s="44" t="s">
        <v>765</v>
      </c>
      <c r="C255" s="44" t="s">
        <v>765</v>
      </c>
      <c r="D255" s="60" t="s">
        <v>783</v>
      </c>
      <c r="E255" s="64"/>
      <c r="F255" s="64"/>
      <c r="G255" s="60">
        <v>80</v>
      </c>
      <c r="H255" s="64"/>
      <c r="I255" s="64"/>
      <c r="J255" s="64"/>
      <c r="K255" s="67"/>
      <c r="L255" s="66"/>
      <c r="M255" s="75">
        <v>139</v>
      </c>
      <c r="N255" s="75">
        <f t="shared" si="8"/>
        <v>166.79999999999998</v>
      </c>
      <c r="O255" s="47" t="s">
        <v>40</v>
      </c>
      <c r="P255" s="68"/>
      <c r="Q255" s="57" t="s">
        <v>4</v>
      </c>
      <c r="R255" s="69">
        <f>IF(Таблица68[[#This Row],[Столбец2]]="A",1,IF(Таблица68[[#This Row],[Столбец2]]="B",2,IF(Таблица68[[#This Row],[Столбец2]]="C",3)))</f>
        <v>2</v>
      </c>
      <c r="S255" s="103" t="s">
        <v>1603</v>
      </c>
    </row>
    <row r="256" spans="1:19" ht="28.5">
      <c r="A256" s="45" t="s">
        <v>728</v>
      </c>
      <c r="B256" s="44" t="s">
        <v>766</v>
      </c>
      <c r="C256" s="44" t="s">
        <v>766</v>
      </c>
      <c r="D256" s="60" t="s">
        <v>783</v>
      </c>
      <c r="E256" s="64"/>
      <c r="F256" s="64"/>
      <c r="G256" s="45">
        <v>100</v>
      </c>
      <c r="H256" s="64"/>
      <c r="I256" s="64"/>
      <c r="J256" s="64"/>
      <c r="K256" s="67"/>
      <c r="L256" s="66"/>
      <c r="M256" s="75">
        <v>179</v>
      </c>
      <c r="N256" s="75">
        <f t="shared" si="8"/>
        <v>214.79999999999998</v>
      </c>
      <c r="O256" s="47" t="s">
        <v>40</v>
      </c>
      <c r="P256" s="68"/>
      <c r="Q256" s="54" t="s">
        <v>6</v>
      </c>
      <c r="R256" s="69">
        <f>IF(Таблица68[[#This Row],[Столбец2]]="A",1,IF(Таблица68[[#This Row],[Столбец2]]="B",2,IF(Таблица68[[#This Row],[Столбец2]]="C",3)))</f>
        <v>3</v>
      </c>
      <c r="S256" s="103" t="s">
        <v>1640</v>
      </c>
    </row>
    <row r="257" spans="1:19" ht="28.5">
      <c r="A257" s="45" t="s">
        <v>975</v>
      </c>
      <c r="B257" s="44" t="s">
        <v>1589</v>
      </c>
      <c r="C257" s="44" t="s">
        <v>981</v>
      </c>
      <c r="D257" s="60" t="s">
        <v>783</v>
      </c>
      <c r="E257" s="64"/>
      <c r="F257" s="64"/>
      <c r="G257" s="60" t="s">
        <v>979</v>
      </c>
      <c r="H257" s="64"/>
      <c r="I257" s="64"/>
      <c r="J257" s="64"/>
      <c r="K257" s="67"/>
      <c r="L257" s="66"/>
      <c r="M257" s="75">
        <v>45</v>
      </c>
      <c r="N257" s="75">
        <f>M257*1.2</f>
        <v>54</v>
      </c>
      <c r="O257" s="47" t="s">
        <v>40</v>
      </c>
      <c r="P257" s="68"/>
      <c r="Q257" s="57" t="s">
        <v>4</v>
      </c>
      <c r="R257" s="69">
        <f>IF(Таблица68[[#This Row],[Столбец2]]="A",1,IF(Таблица68[[#This Row],[Столбец2]]="B",2,IF(Таблица68[[#This Row],[Столбец2]]="C",3)))</f>
        <v>2</v>
      </c>
      <c r="S257" s="103" t="s">
        <v>1603</v>
      </c>
    </row>
    <row r="258" spans="1:19" ht="28.5">
      <c r="A258" s="45" t="s">
        <v>976</v>
      </c>
      <c r="B258" s="44" t="s">
        <v>1590</v>
      </c>
      <c r="C258" s="44" t="s">
        <v>982</v>
      </c>
      <c r="D258" s="60" t="s">
        <v>783</v>
      </c>
      <c r="E258" s="64"/>
      <c r="F258" s="64"/>
      <c r="G258" s="60" t="s">
        <v>980</v>
      </c>
      <c r="H258" s="64"/>
      <c r="I258" s="64"/>
      <c r="J258" s="64"/>
      <c r="K258" s="67"/>
      <c r="L258" s="66"/>
      <c r="M258" s="75">
        <v>60</v>
      </c>
      <c r="N258" s="75">
        <f>M258*1.2</f>
        <v>72</v>
      </c>
      <c r="O258" s="47" t="s">
        <v>40</v>
      </c>
      <c r="P258" s="68"/>
      <c r="Q258" s="57" t="s">
        <v>4</v>
      </c>
      <c r="R258" s="69">
        <f>IF(Таблица68[[#This Row],[Столбец2]]="A",1,IF(Таблица68[[#This Row],[Столбец2]]="B",2,IF(Таблица68[[#This Row],[Столбец2]]="C",3)))</f>
        <v>2</v>
      </c>
      <c r="S258" s="103" t="s">
        <v>1603</v>
      </c>
    </row>
    <row r="259" spans="1:19" ht="28.5">
      <c r="A259" s="45" t="s">
        <v>977</v>
      </c>
      <c r="B259" s="44" t="s">
        <v>983</v>
      </c>
      <c r="C259" s="44" t="s">
        <v>983</v>
      </c>
      <c r="D259" s="60" t="s">
        <v>783</v>
      </c>
      <c r="E259" s="64"/>
      <c r="F259" s="64"/>
      <c r="G259" s="60">
        <v>125</v>
      </c>
      <c r="H259" s="64"/>
      <c r="I259" s="64"/>
      <c r="J259" s="64"/>
      <c r="K259" s="67"/>
      <c r="L259" s="66"/>
      <c r="M259" s="75">
        <v>75</v>
      </c>
      <c r="N259" s="75">
        <f>M259*1.2</f>
        <v>90</v>
      </c>
      <c r="O259" s="47" t="s">
        <v>40</v>
      </c>
      <c r="P259" s="68"/>
      <c r="Q259" s="57" t="s">
        <v>4</v>
      </c>
      <c r="R259" s="69">
        <f>IF(Таблица68[[#This Row],[Столбец2]]="A",1,IF(Таблица68[[#This Row],[Столбец2]]="B",2,IF(Таблица68[[#This Row],[Столбец2]]="C",3)))</f>
        <v>2</v>
      </c>
      <c r="S259" s="103" t="s">
        <v>1603</v>
      </c>
    </row>
    <row r="260" spans="1:19" ht="28.5">
      <c r="A260" s="45" t="s">
        <v>729</v>
      </c>
      <c r="B260" s="44" t="s">
        <v>767</v>
      </c>
      <c r="C260" s="44" t="s">
        <v>767</v>
      </c>
      <c r="D260" s="60" t="s">
        <v>783</v>
      </c>
      <c r="E260" s="64"/>
      <c r="F260" s="64"/>
      <c r="G260" s="60" t="s">
        <v>784</v>
      </c>
      <c r="H260" s="64"/>
      <c r="I260" s="64"/>
      <c r="J260" s="64"/>
      <c r="K260" s="67"/>
      <c r="L260" s="66"/>
      <c r="M260" s="75">
        <v>37</v>
      </c>
      <c r="N260" s="75">
        <f t="shared" si="8"/>
        <v>44.4</v>
      </c>
      <c r="O260" s="47" t="s">
        <v>40</v>
      </c>
      <c r="P260" s="68"/>
      <c r="Q260" s="57" t="s">
        <v>4</v>
      </c>
      <c r="R260" s="69">
        <f>IF(Таблица68[[#This Row],[Столбец2]]="A",1,IF(Таблица68[[#This Row],[Столбец2]]="B",2,IF(Таблица68[[#This Row],[Столбец2]]="C",3)))</f>
        <v>2</v>
      </c>
      <c r="S260" s="103" t="s">
        <v>1603</v>
      </c>
    </row>
    <row r="261" spans="1:19" ht="28.5">
      <c r="A261" s="45" t="s">
        <v>731</v>
      </c>
      <c r="B261" s="44" t="s">
        <v>768</v>
      </c>
      <c r="C261" s="44" t="s">
        <v>1642</v>
      </c>
      <c r="D261" s="60" t="s">
        <v>783</v>
      </c>
      <c r="E261" s="64"/>
      <c r="F261" s="64"/>
      <c r="G261" s="45" t="s">
        <v>791</v>
      </c>
      <c r="H261" s="64"/>
      <c r="I261" s="64"/>
      <c r="J261" s="64"/>
      <c r="K261" s="67"/>
      <c r="L261" s="66"/>
      <c r="M261" s="75">
        <v>12</v>
      </c>
      <c r="N261" s="75">
        <f t="shared" si="8"/>
        <v>14.399999999999999</v>
      </c>
      <c r="O261" s="47" t="s">
        <v>40</v>
      </c>
      <c r="P261" s="68"/>
      <c r="Q261" s="57" t="s">
        <v>4</v>
      </c>
      <c r="R261" s="69">
        <f>IF(Таблица68[[#This Row],[Столбец2]]="A",1,IF(Таблица68[[#This Row],[Столбец2]]="B",2,IF(Таблица68[[#This Row],[Столбец2]]="C",3)))</f>
        <v>2</v>
      </c>
      <c r="S261" s="103" t="s">
        <v>1603</v>
      </c>
    </row>
    <row r="262" spans="1:19" ht="28.5">
      <c r="A262" s="45" t="s">
        <v>733</v>
      </c>
      <c r="B262" s="44" t="s">
        <v>769</v>
      </c>
      <c r="C262" s="44" t="s">
        <v>1643</v>
      </c>
      <c r="D262" s="60" t="s">
        <v>783</v>
      </c>
      <c r="E262" s="64"/>
      <c r="F262" s="64"/>
      <c r="G262" s="60" t="s">
        <v>790</v>
      </c>
      <c r="H262" s="64"/>
      <c r="I262" s="64"/>
      <c r="J262" s="64"/>
      <c r="K262" s="67"/>
      <c r="L262" s="66"/>
      <c r="M262" s="75">
        <v>15</v>
      </c>
      <c r="N262" s="75">
        <f t="shared" si="8"/>
        <v>18</v>
      </c>
      <c r="O262" s="47" t="s">
        <v>40</v>
      </c>
      <c r="P262" s="68"/>
      <c r="Q262" s="57" t="s">
        <v>4</v>
      </c>
      <c r="R262" s="69">
        <f>IF(Таблица68[[#This Row],[Столбец2]]="A",1,IF(Таблица68[[#This Row],[Столбец2]]="B",2,IF(Таблица68[[#This Row],[Столбец2]]="C",3)))</f>
        <v>2</v>
      </c>
      <c r="S262" s="103" t="s">
        <v>1603</v>
      </c>
    </row>
    <row r="263" spans="1:19" ht="28.5">
      <c r="A263" s="45" t="s">
        <v>734</v>
      </c>
      <c r="B263" s="44" t="s">
        <v>770</v>
      </c>
      <c r="C263" s="44" t="s">
        <v>1644</v>
      </c>
      <c r="D263" s="60" t="s">
        <v>783</v>
      </c>
      <c r="E263" s="64"/>
      <c r="F263" s="64"/>
      <c r="G263" s="45">
        <v>50</v>
      </c>
      <c r="H263" s="64"/>
      <c r="I263" s="64"/>
      <c r="J263" s="64"/>
      <c r="K263" s="67"/>
      <c r="L263" s="66"/>
      <c r="M263" s="75">
        <v>24</v>
      </c>
      <c r="N263" s="75">
        <f t="shared" si="8"/>
        <v>28.799999999999997</v>
      </c>
      <c r="O263" s="47" t="s">
        <v>40</v>
      </c>
      <c r="P263" s="68"/>
      <c r="Q263" s="57" t="s">
        <v>4</v>
      </c>
      <c r="R263" s="69">
        <f>IF(Таблица68[[#This Row],[Столбец2]]="A",1,IF(Таблица68[[#This Row],[Столбец2]]="B",2,IF(Таблица68[[#This Row],[Столбец2]]="C",3)))</f>
        <v>2</v>
      </c>
      <c r="S263" s="103" t="s">
        <v>1603</v>
      </c>
    </row>
    <row r="264" spans="1:19" ht="28.5">
      <c r="A264" s="45" t="s">
        <v>735</v>
      </c>
      <c r="B264" s="44" t="s">
        <v>771</v>
      </c>
      <c r="C264" s="44" t="s">
        <v>1645</v>
      </c>
      <c r="D264" s="60" t="s">
        <v>783</v>
      </c>
      <c r="E264" s="64"/>
      <c r="F264" s="64"/>
      <c r="G264" s="60">
        <v>65</v>
      </c>
      <c r="H264" s="64"/>
      <c r="I264" s="64"/>
      <c r="J264" s="64"/>
      <c r="K264" s="67"/>
      <c r="L264" s="66"/>
      <c r="M264" s="75">
        <v>30</v>
      </c>
      <c r="N264" s="75">
        <f t="shared" si="8"/>
        <v>36</v>
      </c>
      <c r="O264" s="47" t="s">
        <v>40</v>
      </c>
      <c r="P264" s="68"/>
      <c r="Q264" s="57" t="s">
        <v>4</v>
      </c>
      <c r="R264" s="69">
        <f>IF(Таблица68[[#This Row],[Столбец2]]="A",1,IF(Таблица68[[#This Row],[Столбец2]]="B",2,IF(Таблица68[[#This Row],[Столбец2]]="C",3)))</f>
        <v>2</v>
      </c>
      <c r="S264" s="103" t="s">
        <v>1603</v>
      </c>
    </row>
    <row r="265" spans="1:19" ht="28.5">
      <c r="A265" s="45" t="s">
        <v>736</v>
      </c>
      <c r="B265" s="44" t="s">
        <v>772</v>
      </c>
      <c r="C265" s="44" t="s">
        <v>1646</v>
      </c>
      <c r="D265" s="60" t="s">
        <v>783</v>
      </c>
      <c r="E265" s="64"/>
      <c r="F265" s="64"/>
      <c r="G265" s="45">
        <v>80</v>
      </c>
      <c r="H265" s="64"/>
      <c r="I265" s="64"/>
      <c r="J265" s="64"/>
      <c r="K265" s="67"/>
      <c r="L265" s="66"/>
      <c r="M265" s="75">
        <v>45</v>
      </c>
      <c r="N265" s="75">
        <f t="shared" si="8"/>
        <v>54</v>
      </c>
      <c r="O265" s="47" t="s">
        <v>40</v>
      </c>
      <c r="P265" s="68"/>
      <c r="Q265" s="57" t="s">
        <v>4</v>
      </c>
      <c r="R265" s="69">
        <f>IF(Таблица68[[#This Row],[Столбец2]]="A",1,IF(Таблица68[[#This Row],[Столбец2]]="B",2,IF(Таблица68[[#This Row],[Столбец2]]="C",3)))</f>
        <v>2</v>
      </c>
      <c r="S265" s="103" t="s">
        <v>1603</v>
      </c>
    </row>
    <row r="266" spans="1:19" ht="28.5">
      <c r="A266" s="45" t="s">
        <v>737</v>
      </c>
      <c r="B266" s="44" t="s">
        <v>773</v>
      </c>
      <c r="C266" s="44" t="s">
        <v>1647</v>
      </c>
      <c r="D266" s="60" t="s">
        <v>783</v>
      </c>
      <c r="E266" s="64"/>
      <c r="F266" s="64"/>
      <c r="G266" s="60">
        <v>100</v>
      </c>
      <c r="H266" s="64"/>
      <c r="I266" s="64"/>
      <c r="J266" s="64"/>
      <c r="K266" s="67"/>
      <c r="L266" s="66"/>
      <c r="M266" s="75">
        <v>60</v>
      </c>
      <c r="N266" s="75">
        <f t="shared" si="8"/>
        <v>72</v>
      </c>
      <c r="O266" s="47" t="s">
        <v>40</v>
      </c>
      <c r="P266" s="68"/>
      <c r="Q266" s="57" t="s">
        <v>4</v>
      </c>
      <c r="R266" s="69">
        <f>IF(Таблица68[[#This Row],[Столбец2]]="A",1,IF(Таблица68[[#This Row],[Столбец2]]="B",2,IF(Таблица68[[#This Row],[Столбец2]]="C",3)))</f>
        <v>2</v>
      </c>
      <c r="S266" s="103" t="s">
        <v>1603</v>
      </c>
    </row>
    <row r="267" spans="1:19" ht="28.5">
      <c r="A267" s="45" t="s">
        <v>738</v>
      </c>
      <c r="B267" s="44" t="s">
        <v>774</v>
      </c>
      <c r="C267" s="44" t="s">
        <v>1648</v>
      </c>
      <c r="D267" s="60" t="s">
        <v>783</v>
      </c>
      <c r="E267" s="64"/>
      <c r="F267" s="64"/>
      <c r="G267" s="45">
        <v>125</v>
      </c>
      <c r="H267" s="64"/>
      <c r="I267" s="64"/>
      <c r="J267" s="64"/>
      <c r="K267" s="67"/>
      <c r="L267" s="66"/>
      <c r="M267" s="75">
        <v>105</v>
      </c>
      <c r="N267" s="75">
        <f t="shared" si="8"/>
        <v>126</v>
      </c>
      <c r="O267" s="47" t="s">
        <v>40</v>
      </c>
      <c r="P267" s="68"/>
      <c r="Q267" s="57" t="s">
        <v>4</v>
      </c>
      <c r="R267" s="69">
        <f>IF(Таблица68[[#This Row],[Столбец2]]="A",1,IF(Таблица68[[#This Row],[Столбец2]]="B",2,IF(Таблица68[[#This Row],[Столбец2]]="C",3)))</f>
        <v>2</v>
      </c>
      <c r="S267" s="103" t="s">
        <v>1603</v>
      </c>
    </row>
    <row r="268" spans="1:19" ht="28.5">
      <c r="A268" s="45" t="s">
        <v>739</v>
      </c>
      <c r="B268" s="44" t="s">
        <v>775</v>
      </c>
      <c r="C268" s="44" t="s">
        <v>1649</v>
      </c>
      <c r="D268" s="60" t="s">
        <v>783</v>
      </c>
      <c r="E268" s="64"/>
      <c r="F268" s="64"/>
      <c r="G268" s="60">
        <v>150</v>
      </c>
      <c r="H268" s="64"/>
      <c r="I268" s="64"/>
      <c r="J268" s="64"/>
      <c r="K268" s="67"/>
      <c r="L268" s="66"/>
      <c r="M268" s="75">
        <v>159</v>
      </c>
      <c r="N268" s="75">
        <f t="shared" si="8"/>
        <v>190.79999999999998</v>
      </c>
      <c r="O268" s="47" t="s">
        <v>40</v>
      </c>
      <c r="P268" s="68"/>
      <c r="Q268" s="57" t="s">
        <v>4</v>
      </c>
      <c r="R268" s="69">
        <f>IF(Таблица68[[#This Row],[Столбец2]]="A",1,IF(Таблица68[[#This Row],[Столбец2]]="B",2,IF(Таблица68[[#This Row],[Столбец2]]="C",3)))</f>
        <v>2</v>
      </c>
      <c r="S268" s="103" t="s">
        <v>1603</v>
      </c>
    </row>
    <row r="269" spans="1:19" ht="28.5">
      <c r="A269" s="45" t="s">
        <v>740</v>
      </c>
      <c r="B269" s="44" t="s">
        <v>776</v>
      </c>
      <c r="C269" s="44" t="s">
        <v>1651</v>
      </c>
      <c r="D269" s="60" t="s">
        <v>783</v>
      </c>
      <c r="E269" s="64"/>
      <c r="F269" s="64"/>
      <c r="G269" s="45">
        <v>200</v>
      </c>
      <c r="H269" s="64"/>
      <c r="I269" s="64"/>
      <c r="J269" s="64"/>
      <c r="K269" s="67"/>
      <c r="L269" s="66"/>
      <c r="M269" s="75">
        <v>235</v>
      </c>
      <c r="N269" s="75">
        <f t="shared" si="8"/>
        <v>282</v>
      </c>
      <c r="O269" s="47" t="s">
        <v>40</v>
      </c>
      <c r="P269" s="68"/>
      <c r="Q269" s="57" t="s">
        <v>4</v>
      </c>
      <c r="R269" s="69">
        <f>IF(Таблица68[[#This Row],[Столбец2]]="A",1,IF(Таблица68[[#This Row],[Столбец2]]="B",2,IF(Таблица68[[#This Row],[Столбец2]]="C",3)))</f>
        <v>2</v>
      </c>
      <c r="S269" s="103" t="s">
        <v>1603</v>
      </c>
    </row>
    <row r="270" spans="1:19" ht="28.5">
      <c r="A270" s="45" t="s">
        <v>741</v>
      </c>
      <c r="B270" s="44" t="s">
        <v>777</v>
      </c>
      <c r="C270" s="44" t="s">
        <v>1650</v>
      </c>
      <c r="D270" s="60" t="s">
        <v>783</v>
      </c>
      <c r="E270" s="64"/>
      <c r="F270" s="64"/>
      <c r="G270" s="60">
        <v>250</v>
      </c>
      <c r="H270" s="64"/>
      <c r="I270" s="64"/>
      <c r="J270" s="64"/>
      <c r="K270" s="67"/>
      <c r="L270" s="66"/>
      <c r="M270" s="75">
        <v>350</v>
      </c>
      <c r="N270" s="75">
        <f t="shared" si="8"/>
        <v>420</v>
      </c>
      <c r="O270" s="47" t="s">
        <v>40</v>
      </c>
      <c r="P270" s="68"/>
      <c r="Q270" s="57" t="s">
        <v>4</v>
      </c>
      <c r="R270" s="69">
        <f>IF(Таблица68[[#This Row],[Столбец2]]="A",1,IF(Таблица68[[#This Row],[Столбец2]]="B",2,IF(Таблица68[[#This Row],[Столбец2]]="C",3)))</f>
        <v>2</v>
      </c>
      <c r="S270" s="103" t="s">
        <v>1603</v>
      </c>
    </row>
    <row r="271" spans="1:19" ht="28.5">
      <c r="A271" s="45" t="s">
        <v>742</v>
      </c>
      <c r="B271" s="44" t="s">
        <v>778</v>
      </c>
      <c r="C271" s="44" t="s">
        <v>1652</v>
      </c>
      <c r="D271" s="60" t="s">
        <v>783</v>
      </c>
      <c r="E271" s="64"/>
      <c r="F271" s="64"/>
      <c r="G271" s="45">
        <v>300</v>
      </c>
      <c r="H271" s="64"/>
      <c r="I271" s="64"/>
      <c r="J271" s="64"/>
      <c r="K271" s="67"/>
      <c r="L271" s="66"/>
      <c r="M271" s="75">
        <v>470</v>
      </c>
      <c r="N271" s="75">
        <f t="shared" si="8"/>
        <v>564</v>
      </c>
      <c r="O271" s="47" t="s">
        <v>40</v>
      </c>
      <c r="P271" s="68"/>
      <c r="Q271" s="57" t="s">
        <v>4</v>
      </c>
      <c r="R271" s="69">
        <f>IF(Таблица68[[#This Row],[Столбец2]]="A",1,IF(Таблица68[[#This Row],[Столбец2]]="B",2,IF(Таблица68[[#This Row],[Столбец2]]="C",3)))</f>
        <v>2</v>
      </c>
      <c r="S271" s="103" t="s">
        <v>1603</v>
      </c>
    </row>
    <row r="272" spans="1:19" ht="30">
      <c r="A272" s="45" t="s">
        <v>745</v>
      </c>
      <c r="B272" s="44" t="s">
        <v>785</v>
      </c>
      <c r="C272" s="44" t="s">
        <v>1653</v>
      </c>
      <c r="D272" s="60" t="s">
        <v>783</v>
      </c>
      <c r="E272" s="64"/>
      <c r="F272" s="64"/>
      <c r="G272" s="60" t="s">
        <v>791</v>
      </c>
      <c r="H272" s="64"/>
      <c r="I272" s="64"/>
      <c r="J272" s="64"/>
      <c r="K272" s="67"/>
      <c r="L272" s="66"/>
      <c r="M272" s="75">
        <v>150</v>
      </c>
      <c r="N272" s="75">
        <f t="shared" si="8"/>
        <v>180</v>
      </c>
      <c r="O272" s="47" t="s">
        <v>40</v>
      </c>
      <c r="P272" s="68"/>
      <c r="Q272" s="57" t="s">
        <v>4</v>
      </c>
      <c r="R272" s="69">
        <f>IF(Таблица68[[#This Row],[Столбец2]]="A",1,IF(Таблица68[[#This Row],[Столбец2]]="B",2,IF(Таблица68[[#This Row],[Столбец2]]="C",3)))</f>
        <v>2</v>
      </c>
      <c r="S272" s="103" t="s">
        <v>1603</v>
      </c>
    </row>
    <row r="273" spans="1:19" ht="30">
      <c r="A273" s="45" t="s">
        <v>750</v>
      </c>
      <c r="B273" s="44" t="s">
        <v>786</v>
      </c>
      <c r="C273" s="44" t="s">
        <v>1654</v>
      </c>
      <c r="D273" s="60" t="s">
        <v>783</v>
      </c>
      <c r="E273" s="64"/>
      <c r="F273" s="64"/>
      <c r="G273" s="45" t="s">
        <v>792</v>
      </c>
      <c r="H273" s="64"/>
      <c r="I273" s="64"/>
      <c r="J273" s="64"/>
      <c r="K273" s="67"/>
      <c r="L273" s="66"/>
      <c r="M273" s="75">
        <v>255</v>
      </c>
      <c r="N273" s="75">
        <f t="shared" si="8"/>
        <v>306</v>
      </c>
      <c r="O273" s="47" t="s">
        <v>40</v>
      </c>
      <c r="P273" s="68"/>
      <c r="Q273" s="57" t="s">
        <v>4</v>
      </c>
      <c r="R273" s="69">
        <f>IF(Таблица68[[#This Row],[Столбец2]]="A",1,IF(Таблица68[[#This Row],[Столбец2]]="B",2,IF(Таблица68[[#This Row],[Столбец2]]="C",3)))</f>
        <v>2</v>
      </c>
      <c r="S273" s="103" t="s">
        <v>1603</v>
      </c>
    </row>
    <row r="274" spans="1:19" ht="28.5">
      <c r="A274" s="45" t="s">
        <v>751</v>
      </c>
      <c r="B274" s="44" t="s">
        <v>779</v>
      </c>
      <c r="C274" s="44" t="s">
        <v>1655</v>
      </c>
      <c r="D274" s="60" t="s">
        <v>783</v>
      </c>
      <c r="E274" s="64"/>
      <c r="F274" s="64"/>
      <c r="G274" s="60">
        <v>65</v>
      </c>
      <c r="H274" s="64"/>
      <c r="I274" s="64"/>
      <c r="J274" s="64"/>
      <c r="K274" s="67"/>
      <c r="L274" s="66"/>
      <c r="M274" s="75">
        <v>499</v>
      </c>
      <c r="N274" s="75">
        <f t="shared" si="8"/>
        <v>598.79999999999995</v>
      </c>
      <c r="O274" s="47" t="s">
        <v>40</v>
      </c>
      <c r="P274" s="68"/>
      <c r="Q274" s="57" t="s">
        <v>4</v>
      </c>
      <c r="R274" s="69">
        <f>IF(Таблица68[[#This Row],[Столбец2]]="A",1,IF(Таблица68[[#This Row],[Столбец2]]="B",2,IF(Таблица68[[#This Row],[Столбец2]]="C",3)))</f>
        <v>2</v>
      </c>
      <c r="S274" s="103" t="s">
        <v>1603</v>
      </c>
    </row>
    <row r="275" spans="1:19" ht="28.5">
      <c r="A275" s="45" t="s">
        <v>752</v>
      </c>
      <c r="B275" s="44" t="s">
        <v>780</v>
      </c>
      <c r="C275" s="44" t="s">
        <v>1656</v>
      </c>
      <c r="D275" s="60" t="s">
        <v>783</v>
      </c>
      <c r="E275" s="64"/>
      <c r="F275" s="64"/>
      <c r="G275" s="45">
        <v>80</v>
      </c>
      <c r="H275" s="64"/>
      <c r="I275" s="64"/>
      <c r="J275" s="64"/>
      <c r="K275" s="67"/>
      <c r="L275" s="66"/>
      <c r="M275" s="75">
        <v>580</v>
      </c>
      <c r="N275" s="75">
        <f t="shared" si="8"/>
        <v>696</v>
      </c>
      <c r="O275" s="47" t="s">
        <v>40</v>
      </c>
      <c r="P275" s="68"/>
      <c r="Q275" s="57" t="s">
        <v>4</v>
      </c>
      <c r="R275" s="69">
        <f>IF(Таблица68[[#This Row],[Столбец2]]="A",1,IF(Таблица68[[#This Row],[Столбец2]]="B",2,IF(Таблица68[[#This Row],[Столбец2]]="C",3)))</f>
        <v>2</v>
      </c>
      <c r="S275" s="103" t="s">
        <v>1603</v>
      </c>
    </row>
    <row r="276" spans="1:19" ht="28.5">
      <c r="A276" s="45" t="s">
        <v>753</v>
      </c>
      <c r="B276" s="44" t="s">
        <v>781</v>
      </c>
      <c r="C276" s="44" t="s">
        <v>1657</v>
      </c>
      <c r="D276" s="60" t="s">
        <v>783</v>
      </c>
      <c r="E276" s="64"/>
      <c r="F276" s="64"/>
      <c r="G276" s="60" t="s">
        <v>793</v>
      </c>
      <c r="H276" s="64"/>
      <c r="I276" s="64"/>
      <c r="J276" s="64"/>
      <c r="K276" s="67"/>
      <c r="L276" s="66"/>
      <c r="M276" s="75">
        <v>480</v>
      </c>
      <c r="N276" s="75">
        <f t="shared" si="8"/>
        <v>576</v>
      </c>
      <c r="O276" s="47" t="s">
        <v>40</v>
      </c>
      <c r="P276" s="68"/>
      <c r="Q276" s="57" t="s">
        <v>4</v>
      </c>
      <c r="R276" s="69">
        <f>IF(Таблица68[[#This Row],[Столбец2]]="A",1,IF(Таблица68[[#This Row],[Столбец2]]="B",2,IF(Таблица68[[#This Row],[Столбец2]]="C",3)))</f>
        <v>2</v>
      </c>
      <c r="S276" s="103" t="s">
        <v>1603</v>
      </c>
    </row>
    <row r="277" spans="1:19" ht="28.5">
      <c r="A277" s="45" t="s">
        <v>754</v>
      </c>
      <c r="B277" s="44" t="s">
        <v>782</v>
      </c>
      <c r="C277" s="44" t="s">
        <v>1658</v>
      </c>
      <c r="D277" s="45" t="s">
        <v>783</v>
      </c>
      <c r="E277" s="64"/>
      <c r="F277" s="64"/>
      <c r="G277" s="45">
        <v>200</v>
      </c>
      <c r="H277" s="64"/>
      <c r="I277" s="64"/>
      <c r="J277" s="64"/>
      <c r="K277" s="67"/>
      <c r="L277" s="66"/>
      <c r="M277" s="75">
        <v>350</v>
      </c>
      <c r="N277" s="75">
        <f t="shared" si="8"/>
        <v>420</v>
      </c>
      <c r="O277" s="47" t="s">
        <v>40</v>
      </c>
      <c r="P277" s="68"/>
      <c r="Q277" s="57" t="s">
        <v>4</v>
      </c>
      <c r="R277" s="69">
        <f>IF(Таблица68[[#This Row],[Столбец2]]="A",1,IF(Таблица68[[#This Row],[Столбец2]]="B",2,IF(Таблица68[[#This Row],[Столбец2]]="C",3)))</f>
        <v>2</v>
      </c>
      <c r="S277" s="103" t="s">
        <v>1603</v>
      </c>
    </row>
    <row r="278" spans="1:19" ht="28.5">
      <c r="A278" s="45" t="s">
        <v>1003</v>
      </c>
      <c r="B278" s="44" t="s">
        <v>1022</v>
      </c>
      <c r="C278" s="44" t="s">
        <v>1022</v>
      </c>
      <c r="D278" s="60" t="s">
        <v>783</v>
      </c>
      <c r="E278" s="64"/>
      <c r="F278" s="64"/>
      <c r="G278" s="45" t="s">
        <v>791</v>
      </c>
      <c r="H278" s="64"/>
      <c r="I278" s="64"/>
      <c r="J278" s="64"/>
      <c r="K278" s="67"/>
      <c r="L278" s="66"/>
      <c r="M278" s="75">
        <v>65</v>
      </c>
      <c r="N278" s="75">
        <f t="shared" ref="N278:N281" si="10">M278*1.2</f>
        <v>78</v>
      </c>
      <c r="O278" s="47" t="s">
        <v>40</v>
      </c>
      <c r="P278" s="68"/>
      <c r="Q278" s="57" t="s">
        <v>4</v>
      </c>
      <c r="R278" s="69">
        <f>IF(Таблица68[[#This Row],[Столбец2]]="A",1,IF(Таблица68[[#This Row],[Столбец2]]="B",2,IF(Таблица68[[#This Row],[Столбец2]]="C",3)))</f>
        <v>2</v>
      </c>
      <c r="S278" s="103" t="s">
        <v>1603</v>
      </c>
    </row>
    <row r="279" spans="1:19" ht="28.5">
      <c r="A279" s="45" t="s">
        <v>1004</v>
      </c>
      <c r="B279" s="44" t="s">
        <v>1023</v>
      </c>
      <c r="C279" s="44" t="s">
        <v>1023</v>
      </c>
      <c r="D279" s="60" t="s">
        <v>783</v>
      </c>
      <c r="E279" s="64"/>
      <c r="F279" s="64"/>
      <c r="G279" s="45" t="s">
        <v>790</v>
      </c>
      <c r="H279" s="64"/>
      <c r="I279" s="64"/>
      <c r="J279" s="64"/>
      <c r="K279" s="67"/>
      <c r="L279" s="66"/>
      <c r="M279" s="75">
        <v>115</v>
      </c>
      <c r="N279" s="75">
        <f t="shared" si="10"/>
        <v>138</v>
      </c>
      <c r="O279" s="47" t="s">
        <v>40</v>
      </c>
      <c r="P279" s="68"/>
      <c r="Q279" s="54" t="s">
        <v>6</v>
      </c>
      <c r="R279" s="69">
        <f>IF(Таблица68[[#This Row],[Столбец2]]="A",1,IF(Таблица68[[#This Row],[Столбец2]]="B",2,IF(Таблица68[[#This Row],[Столбец2]]="C",3)))</f>
        <v>3</v>
      </c>
      <c r="S279" s="103" t="s">
        <v>1640</v>
      </c>
    </row>
    <row r="280" spans="1:19" ht="28.5">
      <c r="A280" s="45" t="s">
        <v>1005</v>
      </c>
      <c r="B280" s="44" t="s">
        <v>1019</v>
      </c>
      <c r="C280" s="44" t="s">
        <v>1019</v>
      </c>
      <c r="D280" s="60" t="s">
        <v>783</v>
      </c>
      <c r="E280" s="64"/>
      <c r="F280" s="64"/>
      <c r="G280" s="45">
        <v>50</v>
      </c>
      <c r="H280" s="64"/>
      <c r="I280" s="64"/>
      <c r="J280" s="64"/>
      <c r="K280" s="67"/>
      <c r="L280" s="66"/>
      <c r="M280" s="75">
        <v>38</v>
      </c>
      <c r="N280" s="75">
        <f t="shared" si="10"/>
        <v>45.6</v>
      </c>
      <c r="O280" s="47" t="s">
        <v>40</v>
      </c>
      <c r="P280" s="68"/>
      <c r="Q280" s="54" t="s">
        <v>6</v>
      </c>
      <c r="R280" s="69">
        <f>IF(Таблица68[[#This Row],[Столбец2]]="A",1,IF(Таблица68[[#This Row],[Столбец2]]="B",2,IF(Таблица68[[#This Row],[Столбец2]]="C",3)))</f>
        <v>3</v>
      </c>
      <c r="S280" s="103" t="s">
        <v>1609</v>
      </c>
    </row>
    <row r="281" spans="1:19" ht="28.5">
      <c r="A281" s="45" t="s">
        <v>1006</v>
      </c>
      <c r="B281" s="44" t="s">
        <v>1020</v>
      </c>
      <c r="C281" s="44" t="s">
        <v>1020</v>
      </c>
      <c r="D281" s="60" t="s">
        <v>783</v>
      </c>
      <c r="E281" s="64"/>
      <c r="F281" s="64"/>
      <c r="G281" s="45">
        <v>65</v>
      </c>
      <c r="H281" s="64"/>
      <c r="I281" s="64"/>
      <c r="J281" s="64"/>
      <c r="K281" s="67"/>
      <c r="L281" s="66"/>
      <c r="M281" s="75">
        <v>45</v>
      </c>
      <c r="N281" s="75">
        <f t="shared" si="10"/>
        <v>54</v>
      </c>
      <c r="O281" s="47" t="s">
        <v>40</v>
      </c>
      <c r="P281" s="68"/>
      <c r="Q281" s="54" t="s">
        <v>6</v>
      </c>
      <c r="R281" s="69">
        <f>IF(Таблица68[[#This Row],[Столбец2]]="A",1,IF(Таблица68[[#This Row],[Столбец2]]="B",2,IF(Таблица68[[#This Row],[Столбец2]]="C",3)))</f>
        <v>3</v>
      </c>
      <c r="S281" s="103" t="s">
        <v>1609</v>
      </c>
    </row>
    <row r="282" spans="1:19" ht="28.5">
      <c r="A282" s="45" t="s">
        <v>1007</v>
      </c>
      <c r="B282" s="44" t="s">
        <v>1021</v>
      </c>
      <c r="C282" s="44" t="s">
        <v>1021</v>
      </c>
      <c r="D282" s="60" t="s">
        <v>783</v>
      </c>
      <c r="E282" s="64"/>
      <c r="F282" s="64"/>
      <c r="G282" s="45">
        <v>80</v>
      </c>
      <c r="H282" s="64"/>
      <c r="I282" s="64"/>
      <c r="J282" s="64"/>
      <c r="K282" s="67"/>
      <c r="L282" s="66"/>
      <c r="M282" s="75">
        <v>52</v>
      </c>
      <c r="N282" s="75">
        <f t="shared" ref="N282:N285" si="11">M282*1.2</f>
        <v>62.4</v>
      </c>
      <c r="O282" s="47" t="s">
        <v>40</v>
      </c>
      <c r="P282" s="68"/>
      <c r="Q282" s="57" t="s">
        <v>4</v>
      </c>
      <c r="R282" s="69">
        <f>IF(Таблица68[[#This Row],[Столбец2]]="A",1,IF(Таблица68[[#This Row],[Столбец2]]="B",2,IF(Таблица68[[#This Row],[Столбец2]]="C",3)))</f>
        <v>2</v>
      </c>
      <c r="S282" s="103" t="s">
        <v>1639</v>
      </c>
    </row>
    <row r="283" spans="1:19" ht="28.5">
      <c r="A283" s="45" t="s">
        <v>1008</v>
      </c>
      <c r="B283" s="44" t="s">
        <v>1024</v>
      </c>
      <c r="C283" s="44" t="s">
        <v>1024</v>
      </c>
      <c r="D283" s="60" t="s">
        <v>783</v>
      </c>
      <c r="E283" s="64"/>
      <c r="F283" s="64"/>
      <c r="G283" s="45">
        <v>100</v>
      </c>
      <c r="H283" s="64"/>
      <c r="I283" s="64"/>
      <c r="J283" s="64"/>
      <c r="K283" s="67"/>
      <c r="L283" s="66"/>
      <c r="M283" s="75">
        <v>85</v>
      </c>
      <c r="N283" s="75">
        <f t="shared" si="11"/>
        <v>102</v>
      </c>
      <c r="O283" s="47" t="s">
        <v>40</v>
      </c>
      <c r="P283" s="68"/>
      <c r="Q283" s="54" t="s">
        <v>6</v>
      </c>
      <c r="R283" s="69">
        <f>IF(Таблица68[[#This Row],[Столбец2]]="A",1,IF(Таблица68[[#This Row],[Столбец2]]="B",2,IF(Таблица68[[#This Row],[Столбец2]]="C",3)))</f>
        <v>3</v>
      </c>
      <c r="S283" s="103" t="s">
        <v>1609</v>
      </c>
    </row>
    <row r="284" spans="1:19" ht="28.5">
      <c r="A284" s="45" t="s">
        <v>1009</v>
      </c>
      <c r="B284" s="44" t="s">
        <v>1025</v>
      </c>
      <c r="C284" s="44" t="s">
        <v>1025</v>
      </c>
      <c r="D284" s="60" t="s">
        <v>783</v>
      </c>
      <c r="E284" s="64"/>
      <c r="F284" s="64"/>
      <c r="G284" s="45">
        <v>125</v>
      </c>
      <c r="H284" s="64"/>
      <c r="I284" s="64"/>
      <c r="J284" s="64"/>
      <c r="K284" s="67"/>
      <c r="L284" s="66"/>
      <c r="M284" s="75">
        <v>135</v>
      </c>
      <c r="N284" s="75">
        <f t="shared" si="11"/>
        <v>162</v>
      </c>
      <c r="O284" s="47" t="s">
        <v>40</v>
      </c>
      <c r="P284" s="68"/>
      <c r="Q284" s="54" t="s">
        <v>6</v>
      </c>
      <c r="R284" s="69">
        <f>IF(Таблица68[[#This Row],[Столбец2]]="A",1,IF(Таблица68[[#This Row],[Столбец2]]="B",2,IF(Таблица68[[#This Row],[Столбец2]]="C",3)))</f>
        <v>3</v>
      </c>
      <c r="S284" s="103" t="s">
        <v>1640</v>
      </c>
    </row>
    <row r="285" spans="1:19" ht="28.5">
      <c r="A285" s="45" t="s">
        <v>1010</v>
      </c>
      <c r="B285" s="44" t="s">
        <v>1026</v>
      </c>
      <c r="C285" s="44" t="s">
        <v>1026</v>
      </c>
      <c r="D285" s="60" t="s">
        <v>783</v>
      </c>
      <c r="E285" s="64"/>
      <c r="F285" s="64"/>
      <c r="G285" s="45">
        <v>150</v>
      </c>
      <c r="H285" s="64"/>
      <c r="I285" s="64"/>
      <c r="J285" s="64"/>
      <c r="K285" s="67"/>
      <c r="L285" s="66"/>
      <c r="M285" s="75">
        <v>195</v>
      </c>
      <c r="N285" s="75">
        <f t="shared" si="11"/>
        <v>234</v>
      </c>
      <c r="O285" s="47" t="s">
        <v>40</v>
      </c>
      <c r="P285" s="68"/>
      <c r="Q285" s="54" t="s">
        <v>6</v>
      </c>
      <c r="R285" s="69">
        <f>IF(Таблица68[[#This Row],[Столбец2]]="A",1,IF(Таблица68[[#This Row],[Столбец2]]="B",2,IF(Таблица68[[#This Row],[Столбец2]]="C",3)))</f>
        <v>3</v>
      </c>
      <c r="S285" s="103" t="s">
        <v>1609</v>
      </c>
    </row>
    <row r="286" spans="1:19" ht="28.5">
      <c r="A286" s="45" t="s">
        <v>1011</v>
      </c>
      <c r="B286" s="44" t="s">
        <v>1027</v>
      </c>
      <c r="C286" s="44" t="s">
        <v>1027</v>
      </c>
      <c r="D286" s="60" t="s">
        <v>783</v>
      </c>
      <c r="E286" s="64"/>
      <c r="F286" s="64"/>
      <c r="G286" s="45">
        <v>200</v>
      </c>
      <c r="H286" s="64"/>
      <c r="I286" s="64"/>
      <c r="J286" s="64"/>
      <c r="K286" s="67"/>
      <c r="L286" s="66"/>
      <c r="M286" s="75">
        <v>350</v>
      </c>
      <c r="N286" s="75">
        <f t="shared" ref="N286:N287" si="12">M286*1.2</f>
        <v>420</v>
      </c>
      <c r="O286" s="47" t="s">
        <v>40</v>
      </c>
      <c r="P286" s="68"/>
      <c r="Q286" s="54" t="s">
        <v>6</v>
      </c>
      <c r="R286" s="69">
        <f>IF(Таблица68[[#This Row],[Столбец2]]="A",1,IF(Таблица68[[#This Row],[Столбец2]]="B",2,IF(Таблица68[[#This Row],[Столбец2]]="C",3)))</f>
        <v>3</v>
      </c>
      <c r="S286" s="103" t="s">
        <v>1609</v>
      </c>
    </row>
    <row r="287" spans="1:19" ht="28.5">
      <c r="A287" s="45" t="s">
        <v>1012</v>
      </c>
      <c r="B287" s="44" t="s">
        <v>1028</v>
      </c>
      <c r="C287" s="44" t="s">
        <v>1028</v>
      </c>
      <c r="D287" s="60" t="s">
        <v>783</v>
      </c>
      <c r="E287" s="64"/>
      <c r="F287" s="64"/>
      <c r="G287" s="45">
        <v>250</v>
      </c>
      <c r="H287" s="64"/>
      <c r="I287" s="64"/>
      <c r="J287" s="64"/>
      <c r="K287" s="67"/>
      <c r="L287" s="66"/>
      <c r="M287" s="75">
        <v>560</v>
      </c>
      <c r="N287" s="75">
        <f t="shared" si="12"/>
        <v>672</v>
      </c>
      <c r="O287" s="47" t="s">
        <v>40</v>
      </c>
      <c r="P287" s="68"/>
      <c r="Q287" s="54" t="s">
        <v>6</v>
      </c>
      <c r="R287" s="69">
        <f>IF(Таблица68[[#This Row],[Столбец2]]="A",1,IF(Таблица68[[#This Row],[Столбец2]]="B",2,IF(Таблица68[[#This Row],[Столбец2]]="C",3)))</f>
        <v>3</v>
      </c>
      <c r="S287" s="103" t="s">
        <v>1609</v>
      </c>
    </row>
    <row r="288" spans="1:19" ht="28.5">
      <c r="A288" s="45" t="s">
        <v>1013</v>
      </c>
      <c r="B288" s="44" t="s">
        <v>1029</v>
      </c>
      <c r="C288" s="44" t="s">
        <v>1029</v>
      </c>
      <c r="D288" s="60" t="s">
        <v>783</v>
      </c>
      <c r="E288" s="64"/>
      <c r="F288" s="64"/>
      <c r="G288" s="45">
        <v>300</v>
      </c>
      <c r="H288" s="64"/>
      <c r="I288" s="64"/>
      <c r="J288" s="64"/>
      <c r="K288" s="67"/>
      <c r="L288" s="66"/>
      <c r="M288" s="75">
        <v>870</v>
      </c>
      <c r="N288" s="75">
        <f>M288*1.2</f>
        <v>1044</v>
      </c>
      <c r="O288" s="47" t="s">
        <v>40</v>
      </c>
      <c r="P288" s="68"/>
      <c r="Q288" s="54" t="s">
        <v>6</v>
      </c>
      <c r="R288" s="69">
        <f>IF(Таблица68[[#This Row],[Столбец2]]="A",1,IF(Таблица68[[#This Row],[Столбец2]]="B",2,IF(Таблица68[[#This Row],[Столбец2]]="C",3)))</f>
        <v>3</v>
      </c>
      <c r="S288" s="103" t="s">
        <v>1609</v>
      </c>
    </row>
    <row r="289" spans="1:19" ht="28.5">
      <c r="A289" s="45" t="s">
        <v>1014</v>
      </c>
      <c r="B289" s="44" t="s">
        <v>1030</v>
      </c>
      <c r="C289" s="44" t="s">
        <v>1030</v>
      </c>
      <c r="D289" s="60" t="s">
        <v>783</v>
      </c>
      <c r="E289" s="64"/>
      <c r="F289" s="64"/>
      <c r="G289" s="45">
        <v>350</v>
      </c>
      <c r="H289" s="64"/>
      <c r="I289" s="64"/>
      <c r="J289" s="64"/>
      <c r="K289" s="67"/>
      <c r="L289" s="66"/>
      <c r="M289" s="75">
        <v>1300</v>
      </c>
      <c r="N289" s="75">
        <f>M289*1.2</f>
        <v>1560</v>
      </c>
      <c r="O289" s="47" t="s">
        <v>40</v>
      </c>
      <c r="P289" s="68"/>
      <c r="Q289" s="54" t="s">
        <v>6</v>
      </c>
      <c r="R289" s="69">
        <f>IF(Таблица68[[#This Row],[Столбец2]]="A",1,IF(Таблица68[[#This Row],[Столбец2]]="B",2,IF(Таблица68[[#This Row],[Столбец2]]="C",3)))</f>
        <v>3</v>
      </c>
      <c r="S289" s="103" t="s">
        <v>1609</v>
      </c>
    </row>
    <row r="290" spans="1:19" ht="16.5">
      <c r="A290" s="45" t="s">
        <v>930</v>
      </c>
      <c r="B290" s="44" t="s">
        <v>932</v>
      </c>
      <c r="C290" s="44" t="s">
        <v>931</v>
      </c>
      <c r="D290" s="45" t="s">
        <v>933</v>
      </c>
      <c r="E290" s="45" t="s">
        <v>934</v>
      </c>
      <c r="F290" s="64"/>
      <c r="G290" s="45">
        <v>25</v>
      </c>
      <c r="H290" s="45">
        <v>52</v>
      </c>
      <c r="I290" s="45" t="s">
        <v>226</v>
      </c>
      <c r="J290" s="45" t="s">
        <v>225</v>
      </c>
      <c r="K290" s="45" t="s">
        <v>392</v>
      </c>
      <c r="L290" s="45"/>
      <c r="M290" s="75">
        <v>260</v>
      </c>
      <c r="N290" s="75">
        <f t="shared" ref="N290:N296" si="13">M290*1.2</f>
        <v>312</v>
      </c>
      <c r="O290" s="47" t="s">
        <v>40</v>
      </c>
      <c r="P290" s="68"/>
      <c r="Q290" s="57" t="s">
        <v>4</v>
      </c>
      <c r="R290" s="69">
        <f>IF(Таблица68[[#This Row],[Столбец2]]="A",1,IF(Таблица68[[#This Row],[Столбец2]]="B",2,IF(Таблица68[[#This Row],[Столбец2]]="C",3)))</f>
        <v>2</v>
      </c>
      <c r="S290" s="103" t="s">
        <v>1639</v>
      </c>
    </row>
    <row r="291" spans="1:19" ht="28.5">
      <c r="A291" s="45" t="s">
        <v>948</v>
      </c>
      <c r="B291" s="44" t="s">
        <v>932</v>
      </c>
      <c r="C291" s="44" t="s">
        <v>935</v>
      </c>
      <c r="D291" s="45" t="s">
        <v>941</v>
      </c>
      <c r="E291" s="45" t="s">
        <v>950</v>
      </c>
      <c r="F291" s="64"/>
      <c r="G291" s="45"/>
      <c r="H291" s="45">
        <v>40</v>
      </c>
      <c r="I291" s="45" t="s">
        <v>406</v>
      </c>
      <c r="J291" s="45" t="s">
        <v>225</v>
      </c>
      <c r="K291" s="45" t="s">
        <v>392</v>
      </c>
      <c r="L291" s="45"/>
      <c r="M291" s="75">
        <v>920</v>
      </c>
      <c r="N291" s="75">
        <f>M291*1.2</f>
        <v>1104</v>
      </c>
      <c r="O291" s="47" t="s">
        <v>920</v>
      </c>
      <c r="P291" s="68"/>
      <c r="Q291" s="57" t="s">
        <v>4</v>
      </c>
      <c r="R291" s="69">
        <f>IF(Таблица68[[#This Row],[Столбец2]]="A",1,IF(Таблица68[[#This Row],[Столбец2]]="B",2,IF(Таблица68[[#This Row],[Столбец2]]="C",3)))</f>
        <v>2</v>
      </c>
      <c r="S291" s="103" t="s">
        <v>1639</v>
      </c>
    </row>
    <row r="292" spans="1:19" ht="28.5">
      <c r="A292" s="45" t="s">
        <v>949</v>
      </c>
      <c r="B292" s="44" t="s">
        <v>932</v>
      </c>
      <c r="C292" s="44" t="s">
        <v>935</v>
      </c>
      <c r="D292" s="45" t="s">
        <v>941</v>
      </c>
      <c r="E292" s="45" t="s">
        <v>942</v>
      </c>
      <c r="F292" s="64"/>
      <c r="G292" s="45"/>
      <c r="H292" s="45">
        <v>40</v>
      </c>
      <c r="I292" s="45" t="s">
        <v>406</v>
      </c>
      <c r="J292" s="45" t="s">
        <v>225</v>
      </c>
      <c r="K292" s="45" t="s">
        <v>392</v>
      </c>
      <c r="L292" s="45"/>
      <c r="M292" s="75">
        <v>1090</v>
      </c>
      <c r="N292" s="75">
        <f t="shared" si="13"/>
        <v>1308</v>
      </c>
      <c r="O292" s="47" t="s">
        <v>920</v>
      </c>
      <c r="P292" s="68"/>
      <c r="Q292" s="57" t="s">
        <v>4</v>
      </c>
      <c r="R292" s="69">
        <f>IF(Таблица68[[#This Row],[Столбец2]]="A",1,IF(Таблица68[[#This Row],[Столбец2]]="B",2,IF(Таблица68[[#This Row],[Столбец2]]="C",3)))</f>
        <v>2</v>
      </c>
      <c r="S292" s="103" t="s">
        <v>1603</v>
      </c>
    </row>
    <row r="293" spans="1:19" ht="28.5">
      <c r="A293" s="45" t="s">
        <v>951</v>
      </c>
      <c r="B293" s="44" t="s">
        <v>932</v>
      </c>
      <c r="C293" s="44" t="s">
        <v>936</v>
      </c>
      <c r="D293" s="45" t="s">
        <v>941</v>
      </c>
      <c r="E293" s="45" t="s">
        <v>943</v>
      </c>
      <c r="F293" s="64"/>
      <c r="G293" s="45"/>
      <c r="H293" s="45">
        <v>40</v>
      </c>
      <c r="I293" s="45" t="s">
        <v>406</v>
      </c>
      <c r="J293" s="45" t="s">
        <v>225</v>
      </c>
      <c r="K293" s="45" t="s">
        <v>392</v>
      </c>
      <c r="L293" s="45"/>
      <c r="M293" s="75">
        <v>1790</v>
      </c>
      <c r="N293" s="75">
        <f t="shared" si="13"/>
        <v>2148</v>
      </c>
      <c r="O293" s="47" t="s">
        <v>920</v>
      </c>
      <c r="P293" s="68"/>
      <c r="Q293" s="57" t="s">
        <v>4</v>
      </c>
      <c r="R293" s="69">
        <f>IF(Таблица68[[#This Row],[Столбец2]]="A",1,IF(Таблица68[[#This Row],[Столбец2]]="B",2,IF(Таблица68[[#This Row],[Столбец2]]="C",3)))</f>
        <v>2</v>
      </c>
      <c r="S293" s="103" t="s">
        <v>1603</v>
      </c>
    </row>
    <row r="294" spans="1:19" ht="28.5">
      <c r="A294" s="45" t="s">
        <v>952</v>
      </c>
      <c r="B294" s="44" t="s">
        <v>932</v>
      </c>
      <c r="C294" s="44" t="s">
        <v>937</v>
      </c>
      <c r="D294" s="45" t="s">
        <v>941</v>
      </c>
      <c r="E294" s="45" t="s">
        <v>944</v>
      </c>
      <c r="F294" s="64"/>
      <c r="G294" s="45"/>
      <c r="H294" s="45">
        <v>40</v>
      </c>
      <c r="I294" s="45" t="s">
        <v>406</v>
      </c>
      <c r="J294" s="45" t="s">
        <v>225</v>
      </c>
      <c r="K294" s="45" t="s">
        <v>392</v>
      </c>
      <c r="L294" s="45"/>
      <c r="M294" s="75">
        <v>2150</v>
      </c>
      <c r="N294" s="75">
        <f t="shared" si="13"/>
        <v>2580</v>
      </c>
      <c r="O294" s="47" t="s">
        <v>920</v>
      </c>
      <c r="P294" s="68"/>
      <c r="Q294" s="57" t="s">
        <v>4</v>
      </c>
      <c r="R294" s="69">
        <f>IF(Таблица68[[#This Row],[Столбец2]]="A",1,IF(Таблица68[[#This Row],[Столбец2]]="B",2,IF(Таблица68[[#This Row],[Столбец2]]="C",3)))</f>
        <v>2</v>
      </c>
      <c r="S294" s="103" t="s">
        <v>1603</v>
      </c>
    </row>
    <row r="295" spans="1:19" ht="28.5">
      <c r="A295" s="45" t="s">
        <v>953</v>
      </c>
      <c r="B295" s="44" t="s">
        <v>932</v>
      </c>
      <c r="C295" s="44" t="s">
        <v>938</v>
      </c>
      <c r="D295" s="45" t="s">
        <v>941</v>
      </c>
      <c r="E295" s="45" t="s">
        <v>945</v>
      </c>
      <c r="F295" s="64"/>
      <c r="G295" s="45"/>
      <c r="H295" s="45">
        <v>40</v>
      </c>
      <c r="I295" s="45" t="s">
        <v>406</v>
      </c>
      <c r="J295" s="45" t="s">
        <v>225</v>
      </c>
      <c r="K295" s="45" t="s">
        <v>392</v>
      </c>
      <c r="L295" s="45"/>
      <c r="M295" s="75">
        <v>2600</v>
      </c>
      <c r="N295" s="75">
        <f t="shared" si="13"/>
        <v>3120</v>
      </c>
      <c r="O295" s="47" t="s">
        <v>920</v>
      </c>
      <c r="P295" s="68"/>
      <c r="Q295" s="57" t="s">
        <v>4</v>
      </c>
      <c r="R295" s="69">
        <f>IF(Таблица68[[#This Row],[Столбец2]]="A",1,IF(Таблица68[[#This Row],[Столбец2]]="B",2,IF(Таблица68[[#This Row],[Столбец2]]="C",3)))</f>
        <v>2</v>
      </c>
      <c r="S295" s="103" t="s">
        <v>1603</v>
      </c>
    </row>
    <row r="296" spans="1:19" ht="28.5">
      <c r="A296" s="45" t="s">
        <v>954</v>
      </c>
      <c r="B296" s="44" t="s">
        <v>932</v>
      </c>
      <c r="C296" s="44" t="s">
        <v>939</v>
      </c>
      <c r="D296" s="45" t="s">
        <v>941</v>
      </c>
      <c r="E296" s="45" t="s">
        <v>946</v>
      </c>
      <c r="F296" s="64"/>
      <c r="G296" s="45"/>
      <c r="H296" s="45">
        <v>40</v>
      </c>
      <c r="I296" s="45" t="s">
        <v>406</v>
      </c>
      <c r="J296" s="45" t="s">
        <v>225</v>
      </c>
      <c r="K296" s="45" t="s">
        <v>392</v>
      </c>
      <c r="L296" s="45"/>
      <c r="M296" s="75">
        <v>2900</v>
      </c>
      <c r="N296" s="75">
        <f t="shared" si="13"/>
        <v>3480</v>
      </c>
      <c r="O296" s="47" t="s">
        <v>920</v>
      </c>
      <c r="P296" s="68"/>
      <c r="Q296" s="57" t="s">
        <v>4</v>
      </c>
      <c r="R296" s="69">
        <f>IF(Таблица68[[#This Row],[Столбец2]]="A",1,IF(Таблица68[[#This Row],[Столбец2]]="B",2,IF(Таблица68[[#This Row],[Столбец2]]="C",3)))</f>
        <v>2</v>
      </c>
      <c r="S296" s="103" t="s">
        <v>1603</v>
      </c>
    </row>
    <row r="297" spans="1:19" ht="28.5">
      <c r="A297" s="45" t="s">
        <v>955</v>
      </c>
      <c r="B297" s="44" t="s">
        <v>932</v>
      </c>
      <c r="C297" s="44" t="s">
        <v>940</v>
      </c>
      <c r="D297" s="45" t="s">
        <v>941</v>
      </c>
      <c r="E297" s="45" t="s">
        <v>947</v>
      </c>
      <c r="F297" s="64"/>
      <c r="G297" s="45"/>
      <c r="H297" s="45">
        <v>40</v>
      </c>
      <c r="I297" s="45" t="s">
        <v>406</v>
      </c>
      <c r="J297" s="45" t="s">
        <v>225</v>
      </c>
      <c r="K297" s="45" t="s">
        <v>392</v>
      </c>
      <c r="L297" s="45"/>
      <c r="M297" s="75">
        <v>3700</v>
      </c>
      <c r="N297" s="75">
        <f t="shared" ref="N297" si="14">M297*1.2</f>
        <v>4440</v>
      </c>
      <c r="O297" s="47" t="s">
        <v>920</v>
      </c>
      <c r="P297" s="68"/>
      <c r="Q297" s="57" t="s">
        <v>4</v>
      </c>
      <c r="R297" s="69">
        <f>IF(Таблица68[[#This Row],[Столбец2]]="A",1,IF(Таблица68[[#This Row],[Столбец2]]="B",2,IF(Таблица68[[#This Row],[Столбец2]]="C",3)))</f>
        <v>2</v>
      </c>
      <c r="S297" s="103" t="s">
        <v>1603</v>
      </c>
    </row>
    <row r="298" spans="1:19" ht="99.75">
      <c r="A298" s="45" t="s">
        <v>796</v>
      </c>
      <c r="B298" s="74" t="s">
        <v>798</v>
      </c>
      <c r="C298" s="74" t="s">
        <v>798</v>
      </c>
      <c r="D298" s="45" t="s">
        <v>800</v>
      </c>
      <c r="E298" s="74" t="s">
        <v>798</v>
      </c>
      <c r="F298" s="64"/>
      <c r="G298" s="64" t="s">
        <v>322</v>
      </c>
      <c r="H298" s="64">
        <v>63</v>
      </c>
      <c r="I298" s="45" t="s">
        <v>131</v>
      </c>
      <c r="J298" s="74" t="s">
        <v>958</v>
      </c>
      <c r="K298" s="45" t="s">
        <v>801</v>
      </c>
      <c r="L298" s="66"/>
      <c r="M298" s="75">
        <v>1390</v>
      </c>
      <c r="N298" s="75">
        <f t="shared" si="8"/>
        <v>1668</v>
      </c>
      <c r="O298" s="47" t="s">
        <v>40</v>
      </c>
      <c r="P298" s="68"/>
      <c r="Q298" s="49" t="s">
        <v>2</v>
      </c>
      <c r="R298" s="69">
        <f>IF(Таблица68[[#This Row],[Столбец2]]="A",1,IF(Таблица68[[#This Row],[Столбец2]]="B",2,IF(Таблица68[[#This Row],[Столбец2]]="C",3)))</f>
        <v>1</v>
      </c>
      <c r="S298" s="103" t="s">
        <v>1602</v>
      </c>
    </row>
    <row r="299" spans="1:19" ht="16.5">
      <c r="A299" s="45" t="s">
        <v>797</v>
      </c>
      <c r="B299" s="44" t="s">
        <v>799</v>
      </c>
      <c r="C299" s="44" t="s">
        <v>799</v>
      </c>
      <c r="D299" s="64"/>
      <c r="E299" s="64" t="s">
        <v>802</v>
      </c>
      <c r="F299" s="64"/>
      <c r="G299" s="64" t="s">
        <v>322</v>
      </c>
      <c r="H299" s="64" t="s">
        <v>322</v>
      </c>
      <c r="I299" s="64" t="s">
        <v>322</v>
      </c>
      <c r="J299" s="64" t="s">
        <v>322</v>
      </c>
      <c r="K299" s="67" t="s">
        <v>803</v>
      </c>
      <c r="L299" s="66"/>
      <c r="M299" s="75">
        <v>49</v>
      </c>
      <c r="N299" s="75">
        <f t="shared" si="8"/>
        <v>58.8</v>
      </c>
      <c r="O299" s="47" t="s">
        <v>40</v>
      </c>
      <c r="P299" s="68"/>
      <c r="Q299" s="57" t="s">
        <v>4</v>
      </c>
      <c r="R299" s="69">
        <f>IF(Таблица68[[#This Row],[Столбец2]]="A",1,IF(Таблица68[[#This Row],[Столбец2]]="B",2,IF(Таблица68[[#This Row],[Столбец2]]="C",3)))</f>
        <v>2</v>
      </c>
      <c r="S299" s="103" t="s">
        <v>1603</v>
      </c>
    </row>
    <row r="300" spans="1:19" ht="25.5">
      <c r="A300" s="94" t="s">
        <v>1038</v>
      </c>
      <c r="B300" s="44" t="s">
        <v>1096</v>
      </c>
      <c r="C300" s="44" t="s">
        <v>1096</v>
      </c>
      <c r="D300" s="60" t="s">
        <v>1154</v>
      </c>
      <c r="E300" s="60" t="s">
        <v>1155</v>
      </c>
      <c r="F300" s="60">
        <v>12</v>
      </c>
      <c r="G300" s="60">
        <v>20</v>
      </c>
      <c r="H300" s="95"/>
      <c r="I300" s="45" t="s">
        <v>1157</v>
      </c>
      <c r="J300" s="45" t="s">
        <v>225</v>
      </c>
      <c r="K300" s="96" t="s">
        <v>1158</v>
      </c>
      <c r="L300" s="98"/>
      <c r="M300" s="99">
        <v>600</v>
      </c>
      <c r="N300" s="101">
        <f t="shared" ref="N300:N328" si="15">M300*1.2</f>
        <v>720</v>
      </c>
      <c r="O300" s="47" t="s">
        <v>40</v>
      </c>
      <c r="P300" s="97"/>
      <c r="Q300" s="54" t="s">
        <v>6</v>
      </c>
      <c r="R300" s="69">
        <f>IF(Таблица68[[#This Row],[Столбец2]]="A",1,IF(Таблица68[[#This Row],[Столбец2]]="B",2,IF(Таблица68[[#This Row],[Столбец2]]="C",3)))</f>
        <v>3</v>
      </c>
      <c r="S300" s="103" t="s">
        <v>1640</v>
      </c>
    </row>
    <row r="301" spans="1:19" ht="25.5">
      <c r="A301" s="94" t="s">
        <v>1039</v>
      </c>
      <c r="B301" s="44" t="s">
        <v>1097</v>
      </c>
      <c r="C301" s="44" t="s">
        <v>1097</v>
      </c>
      <c r="D301" s="60" t="s">
        <v>1154</v>
      </c>
      <c r="E301" s="60" t="s">
        <v>1155</v>
      </c>
      <c r="F301" s="60">
        <v>13</v>
      </c>
      <c r="G301" s="60">
        <v>20</v>
      </c>
      <c r="H301" s="95"/>
      <c r="I301" s="45" t="s">
        <v>1157</v>
      </c>
      <c r="J301" s="45" t="s">
        <v>225</v>
      </c>
      <c r="K301" s="96" t="s">
        <v>1158</v>
      </c>
      <c r="L301" s="98"/>
      <c r="M301" s="99">
        <v>600</v>
      </c>
      <c r="N301" s="101">
        <f t="shared" si="15"/>
        <v>720</v>
      </c>
      <c r="O301" s="47" t="s">
        <v>40</v>
      </c>
      <c r="P301" s="97"/>
      <c r="Q301" s="54" t="s">
        <v>6</v>
      </c>
      <c r="R301" s="69">
        <f>IF(Таблица68[[#This Row],[Столбец2]]="A",1,IF(Таблица68[[#This Row],[Столбец2]]="B",2,IF(Таблица68[[#This Row],[Столбец2]]="C",3)))</f>
        <v>3</v>
      </c>
      <c r="S301" s="103" t="s">
        <v>1640</v>
      </c>
    </row>
    <row r="302" spans="1:19" ht="25.5">
      <c r="A302" s="94" t="s">
        <v>1040</v>
      </c>
      <c r="B302" s="44" t="s">
        <v>1098</v>
      </c>
      <c r="C302" s="44" t="s">
        <v>1098</v>
      </c>
      <c r="D302" s="60" t="s">
        <v>1154</v>
      </c>
      <c r="E302" s="60" t="s">
        <v>1155</v>
      </c>
      <c r="F302" s="60">
        <v>14</v>
      </c>
      <c r="G302" s="60">
        <v>20</v>
      </c>
      <c r="I302" s="45" t="s">
        <v>1157</v>
      </c>
      <c r="J302" s="45" t="s">
        <v>225</v>
      </c>
      <c r="K302" s="96" t="s">
        <v>1158</v>
      </c>
      <c r="L302" s="98"/>
      <c r="M302" s="99">
        <v>600</v>
      </c>
      <c r="N302" s="101">
        <f t="shared" si="15"/>
        <v>720</v>
      </c>
      <c r="O302" s="47" t="s">
        <v>40</v>
      </c>
      <c r="Q302" s="54" t="s">
        <v>6</v>
      </c>
      <c r="R302" s="69">
        <f>IF(Таблица68[[#This Row],[Столбец2]]="A",1,IF(Таблица68[[#This Row],[Столбец2]]="B",2,IF(Таблица68[[#This Row],[Столбец2]]="C",3)))</f>
        <v>3</v>
      </c>
      <c r="S302" s="103" t="s">
        <v>1640</v>
      </c>
    </row>
    <row r="303" spans="1:19" ht="25.5">
      <c r="A303" s="94" t="s">
        <v>1041</v>
      </c>
      <c r="B303" s="44" t="s">
        <v>1099</v>
      </c>
      <c r="C303" s="44" t="s">
        <v>1099</v>
      </c>
      <c r="D303" s="60" t="s">
        <v>1154</v>
      </c>
      <c r="E303" s="60" t="s">
        <v>1155</v>
      </c>
      <c r="F303" s="60">
        <v>15</v>
      </c>
      <c r="G303" s="60">
        <v>20</v>
      </c>
      <c r="I303" s="45" t="s">
        <v>1157</v>
      </c>
      <c r="J303" s="45" t="s">
        <v>225</v>
      </c>
      <c r="K303" s="96" t="s">
        <v>1158</v>
      </c>
      <c r="L303" s="98"/>
      <c r="M303" s="99">
        <v>600</v>
      </c>
      <c r="N303" s="101">
        <f t="shared" si="15"/>
        <v>720</v>
      </c>
      <c r="O303" s="47" t="s">
        <v>40</v>
      </c>
      <c r="Q303" s="54" t="s">
        <v>6</v>
      </c>
      <c r="R303" s="69">
        <f>IF(Таблица68[[#This Row],[Столбец2]]="A",1,IF(Таблица68[[#This Row],[Столбец2]]="B",2,IF(Таблица68[[#This Row],[Столбец2]]="C",3)))</f>
        <v>3</v>
      </c>
      <c r="S303" s="103" t="s">
        <v>1640</v>
      </c>
    </row>
    <row r="304" spans="1:19" ht="25.5">
      <c r="A304" s="94" t="s">
        <v>1042</v>
      </c>
      <c r="B304" s="44" t="s">
        <v>1100</v>
      </c>
      <c r="C304" s="44" t="s">
        <v>1100</v>
      </c>
      <c r="D304" s="60" t="s">
        <v>1154</v>
      </c>
      <c r="E304" s="60" t="s">
        <v>1155</v>
      </c>
      <c r="F304" s="60">
        <v>16</v>
      </c>
      <c r="G304" s="60">
        <v>20</v>
      </c>
      <c r="I304" s="45" t="s">
        <v>1157</v>
      </c>
      <c r="J304" s="45" t="s">
        <v>225</v>
      </c>
      <c r="K304" s="96" t="s">
        <v>1158</v>
      </c>
      <c r="L304" s="98"/>
      <c r="M304" s="99">
        <v>600</v>
      </c>
      <c r="N304" s="101">
        <f t="shared" si="15"/>
        <v>720</v>
      </c>
      <c r="O304" s="47" t="s">
        <v>40</v>
      </c>
      <c r="Q304" s="54" t="s">
        <v>6</v>
      </c>
      <c r="R304" s="69">
        <f>IF(Таблица68[[#This Row],[Столбец2]]="A",1,IF(Таблица68[[#This Row],[Столбец2]]="B",2,IF(Таблица68[[#This Row],[Столбец2]]="C",3)))</f>
        <v>3</v>
      </c>
      <c r="S304" s="103" t="s">
        <v>1640</v>
      </c>
    </row>
    <row r="305" spans="1:19" ht="25.5">
      <c r="A305" s="94" t="s">
        <v>1043</v>
      </c>
      <c r="B305" s="44" t="s">
        <v>1101</v>
      </c>
      <c r="C305" s="44" t="s">
        <v>1101</v>
      </c>
      <c r="D305" s="60" t="s">
        <v>1154</v>
      </c>
      <c r="E305" s="60" t="s">
        <v>1155</v>
      </c>
      <c r="F305" s="60">
        <v>17</v>
      </c>
      <c r="G305" s="60">
        <v>20</v>
      </c>
      <c r="I305" s="45" t="s">
        <v>1157</v>
      </c>
      <c r="J305" s="45" t="s">
        <v>225</v>
      </c>
      <c r="K305" s="96" t="s">
        <v>1158</v>
      </c>
      <c r="L305" s="98"/>
      <c r="M305" s="99">
        <v>600</v>
      </c>
      <c r="N305" s="101">
        <f t="shared" si="15"/>
        <v>720</v>
      </c>
      <c r="O305" s="47" t="s">
        <v>40</v>
      </c>
      <c r="Q305" s="54" t="s">
        <v>6</v>
      </c>
      <c r="R305" s="69">
        <f>IF(Таблица68[[#This Row],[Столбец2]]="A",1,IF(Таблица68[[#This Row],[Столбец2]]="B",2,IF(Таблица68[[#This Row],[Столбец2]]="C",3)))</f>
        <v>3</v>
      </c>
      <c r="S305" s="103" t="s">
        <v>1640</v>
      </c>
    </row>
    <row r="306" spans="1:19" ht="25.5">
      <c r="A306" s="94" t="s">
        <v>1044</v>
      </c>
      <c r="B306" s="44" t="s">
        <v>1102</v>
      </c>
      <c r="C306" s="44" t="s">
        <v>1102</v>
      </c>
      <c r="D306" s="60" t="s">
        <v>1154</v>
      </c>
      <c r="E306" s="60" t="s">
        <v>1155</v>
      </c>
      <c r="F306" s="60">
        <v>18</v>
      </c>
      <c r="G306" s="60">
        <v>20</v>
      </c>
      <c r="I306" s="45" t="s">
        <v>1157</v>
      </c>
      <c r="J306" s="45" t="s">
        <v>225</v>
      </c>
      <c r="K306" s="96" t="s">
        <v>1158</v>
      </c>
      <c r="L306" s="98"/>
      <c r="M306" s="99">
        <v>600</v>
      </c>
      <c r="N306" s="101">
        <f t="shared" si="15"/>
        <v>720</v>
      </c>
      <c r="O306" s="47" t="s">
        <v>40</v>
      </c>
      <c r="Q306" s="108" t="s">
        <v>6</v>
      </c>
      <c r="R306" s="69">
        <f>IF(Таблица68[[#This Row],[Столбец2]]="A",1,IF(Таблица68[[#This Row],[Столбец2]]="B",2,IF(Таблица68[[#This Row],[Столбец2]]="C",3)))</f>
        <v>3</v>
      </c>
      <c r="S306" s="103" t="s">
        <v>1640</v>
      </c>
    </row>
    <row r="307" spans="1:19" ht="25.5">
      <c r="A307" s="94" t="s">
        <v>1045</v>
      </c>
      <c r="B307" s="44" t="s">
        <v>1103</v>
      </c>
      <c r="C307" s="44" t="s">
        <v>1103</v>
      </c>
      <c r="D307" s="60" t="s">
        <v>1154</v>
      </c>
      <c r="E307" s="60" t="s">
        <v>1155</v>
      </c>
      <c r="F307" s="60">
        <v>19</v>
      </c>
      <c r="G307" s="60">
        <v>20</v>
      </c>
      <c r="I307" s="45" t="s">
        <v>1157</v>
      </c>
      <c r="J307" s="45" t="s">
        <v>225</v>
      </c>
      <c r="K307" s="96" t="s">
        <v>1158</v>
      </c>
      <c r="L307" s="98"/>
      <c r="M307" s="99">
        <v>600</v>
      </c>
      <c r="N307" s="101">
        <f t="shared" si="15"/>
        <v>720</v>
      </c>
      <c r="O307" s="47" t="s">
        <v>40</v>
      </c>
      <c r="Q307" s="54" t="s">
        <v>6</v>
      </c>
      <c r="R307" s="69">
        <f>IF(Таблица68[[#This Row],[Столбец2]]="A",1,IF(Таблица68[[#This Row],[Столбец2]]="B",2,IF(Таблица68[[#This Row],[Столбец2]]="C",3)))</f>
        <v>3</v>
      </c>
      <c r="S307" s="103" t="s">
        <v>1640</v>
      </c>
    </row>
    <row r="308" spans="1:19" ht="25.5">
      <c r="A308" s="94" t="s">
        <v>1046</v>
      </c>
      <c r="B308" s="44" t="s">
        <v>1104</v>
      </c>
      <c r="C308" s="44" t="s">
        <v>1104</v>
      </c>
      <c r="D308" s="60" t="s">
        <v>1154</v>
      </c>
      <c r="E308" s="60" t="s">
        <v>1155</v>
      </c>
      <c r="F308" s="60">
        <v>20</v>
      </c>
      <c r="G308" s="60">
        <v>20</v>
      </c>
      <c r="I308" s="45" t="s">
        <v>1157</v>
      </c>
      <c r="J308" s="45" t="s">
        <v>225</v>
      </c>
      <c r="K308" s="96" t="s">
        <v>1158</v>
      </c>
      <c r="L308" s="98"/>
      <c r="M308" s="99">
        <v>600</v>
      </c>
      <c r="N308" s="101">
        <f t="shared" si="15"/>
        <v>720</v>
      </c>
      <c r="O308" s="47" t="s">
        <v>40</v>
      </c>
      <c r="Q308" s="54" t="s">
        <v>6</v>
      </c>
      <c r="R308" s="69">
        <f>IF(Таблица68[[#This Row],[Столбец2]]="A",1,IF(Таблица68[[#This Row],[Столбец2]]="B",2,IF(Таблица68[[#This Row],[Столбец2]]="C",3)))</f>
        <v>3</v>
      </c>
      <c r="S308" s="103" t="s">
        <v>1640</v>
      </c>
    </row>
    <row r="309" spans="1:19" ht="25.5">
      <c r="A309" s="94" t="s">
        <v>1047</v>
      </c>
      <c r="B309" s="44" t="s">
        <v>1105</v>
      </c>
      <c r="C309" s="44" t="s">
        <v>1105</v>
      </c>
      <c r="D309" s="60" t="s">
        <v>1154</v>
      </c>
      <c r="E309" s="60" t="s">
        <v>1155</v>
      </c>
      <c r="F309" s="60">
        <v>21</v>
      </c>
      <c r="G309" s="60">
        <v>20</v>
      </c>
      <c r="I309" s="45" t="s">
        <v>1157</v>
      </c>
      <c r="J309" s="45" t="s">
        <v>225</v>
      </c>
      <c r="K309" s="96" t="s">
        <v>1158</v>
      </c>
      <c r="L309" s="98"/>
      <c r="M309" s="99">
        <v>600</v>
      </c>
      <c r="N309" s="101">
        <f t="shared" si="15"/>
        <v>720</v>
      </c>
      <c r="O309" s="47" t="s">
        <v>40</v>
      </c>
      <c r="Q309" s="54" t="s">
        <v>6</v>
      </c>
      <c r="R309" s="69">
        <f>IF(Таблица68[[#This Row],[Столбец2]]="A",1,IF(Таблица68[[#This Row],[Столбец2]]="B",2,IF(Таблица68[[#This Row],[Столбец2]]="C",3)))</f>
        <v>3</v>
      </c>
      <c r="S309" s="103" t="s">
        <v>1640</v>
      </c>
    </row>
    <row r="310" spans="1:19" ht="25.5">
      <c r="A310" s="94" t="s">
        <v>1048</v>
      </c>
      <c r="B310" s="44" t="s">
        <v>1106</v>
      </c>
      <c r="C310" s="44" t="s">
        <v>1106</v>
      </c>
      <c r="D310" s="60" t="s">
        <v>1154</v>
      </c>
      <c r="E310" s="60" t="s">
        <v>1155</v>
      </c>
      <c r="F310" s="60">
        <v>22</v>
      </c>
      <c r="G310" s="60">
        <v>20</v>
      </c>
      <c r="I310" s="45" t="s">
        <v>1157</v>
      </c>
      <c r="J310" s="45" t="s">
        <v>225</v>
      </c>
      <c r="K310" s="96" t="s">
        <v>1158</v>
      </c>
      <c r="L310" s="98"/>
      <c r="M310" s="99">
        <v>600</v>
      </c>
      <c r="N310" s="101">
        <f t="shared" si="15"/>
        <v>720</v>
      </c>
      <c r="O310" s="47" t="s">
        <v>40</v>
      </c>
      <c r="Q310" s="54" t="s">
        <v>6</v>
      </c>
      <c r="R310" s="69">
        <f>IF(Таблица68[[#This Row],[Столбец2]]="A",1,IF(Таблица68[[#This Row],[Столбец2]]="B",2,IF(Таблица68[[#This Row],[Столбец2]]="C",3)))</f>
        <v>3</v>
      </c>
      <c r="S310" s="103" t="s">
        <v>1640</v>
      </c>
    </row>
    <row r="311" spans="1:19" ht="25.5">
      <c r="A311" s="94" t="s">
        <v>1049</v>
      </c>
      <c r="B311" s="44" t="s">
        <v>1107</v>
      </c>
      <c r="C311" s="44" t="s">
        <v>1107</v>
      </c>
      <c r="D311" s="60" t="s">
        <v>1154</v>
      </c>
      <c r="E311" s="60" t="s">
        <v>1155</v>
      </c>
      <c r="F311" s="60">
        <v>23</v>
      </c>
      <c r="G311" s="60">
        <v>20</v>
      </c>
      <c r="I311" s="45" t="s">
        <v>1157</v>
      </c>
      <c r="J311" s="45" t="s">
        <v>225</v>
      </c>
      <c r="K311" s="96" t="s">
        <v>1158</v>
      </c>
      <c r="L311" s="98"/>
      <c r="M311" s="99">
        <v>600</v>
      </c>
      <c r="N311" s="101">
        <f t="shared" si="15"/>
        <v>720</v>
      </c>
      <c r="O311" s="47" t="s">
        <v>40</v>
      </c>
      <c r="Q311" s="54" t="s">
        <v>6</v>
      </c>
      <c r="R311" s="69">
        <f>IF(Таблица68[[#This Row],[Столбец2]]="A",1,IF(Таблица68[[#This Row],[Столбец2]]="B",2,IF(Таблица68[[#This Row],[Столбец2]]="C",3)))</f>
        <v>3</v>
      </c>
      <c r="S311" s="103" t="s">
        <v>1640</v>
      </c>
    </row>
    <row r="312" spans="1:19" ht="25.5">
      <c r="A312" s="94" t="s">
        <v>1050</v>
      </c>
      <c r="B312" s="44" t="s">
        <v>1108</v>
      </c>
      <c r="C312" s="44" t="s">
        <v>1108</v>
      </c>
      <c r="D312" s="60" t="s">
        <v>1154</v>
      </c>
      <c r="E312" s="60" t="s">
        <v>1155</v>
      </c>
      <c r="F312" s="60">
        <v>24</v>
      </c>
      <c r="G312" s="60">
        <v>20</v>
      </c>
      <c r="I312" s="45" t="s">
        <v>1157</v>
      </c>
      <c r="J312" s="45" t="s">
        <v>225</v>
      </c>
      <c r="K312" s="96" t="s">
        <v>1158</v>
      </c>
      <c r="L312" s="98"/>
      <c r="M312" s="99">
        <v>600</v>
      </c>
      <c r="N312" s="101">
        <f t="shared" si="15"/>
        <v>720</v>
      </c>
      <c r="O312" s="47" t="s">
        <v>40</v>
      </c>
      <c r="Q312" s="54" t="s">
        <v>6</v>
      </c>
      <c r="R312" s="69">
        <f>IF(Таблица68[[#This Row],[Столбец2]]="A",1,IF(Таблица68[[#This Row],[Столбец2]]="B",2,IF(Таблица68[[#This Row],[Столбец2]]="C",3)))</f>
        <v>3</v>
      </c>
      <c r="S312" s="103" t="s">
        <v>1640</v>
      </c>
    </row>
    <row r="313" spans="1:19" ht="25.5">
      <c r="A313" s="94" t="s">
        <v>1051</v>
      </c>
      <c r="B313" s="44" t="s">
        <v>1109</v>
      </c>
      <c r="C313" s="44" t="s">
        <v>1109</v>
      </c>
      <c r="D313" s="60" t="s">
        <v>1154</v>
      </c>
      <c r="E313" s="60" t="s">
        <v>1155</v>
      </c>
      <c r="F313" s="60">
        <v>25</v>
      </c>
      <c r="G313" s="60">
        <v>20</v>
      </c>
      <c r="I313" s="45" t="s">
        <v>1157</v>
      </c>
      <c r="J313" s="45" t="s">
        <v>225</v>
      </c>
      <c r="K313" s="96" t="s">
        <v>1158</v>
      </c>
      <c r="L313" s="98"/>
      <c r="M313" s="99">
        <v>600</v>
      </c>
      <c r="N313" s="101">
        <f t="shared" si="15"/>
        <v>720</v>
      </c>
      <c r="O313" s="47" t="s">
        <v>40</v>
      </c>
      <c r="Q313" s="54" t="s">
        <v>6</v>
      </c>
      <c r="R313" s="69">
        <f>IF(Таблица68[[#This Row],[Столбец2]]="A",1,IF(Таблица68[[#This Row],[Столбец2]]="B",2,IF(Таблица68[[#This Row],[Столбец2]]="C",3)))</f>
        <v>3</v>
      </c>
      <c r="S313" s="103" t="s">
        <v>1640</v>
      </c>
    </row>
    <row r="314" spans="1:19" ht="25.5">
      <c r="A314" s="94" t="s">
        <v>1052</v>
      </c>
      <c r="B314" s="44" t="s">
        <v>1110</v>
      </c>
      <c r="C314" s="44" t="s">
        <v>1110</v>
      </c>
      <c r="D314" s="60" t="s">
        <v>1154</v>
      </c>
      <c r="E314" s="60" t="s">
        <v>1155</v>
      </c>
      <c r="F314" s="60">
        <v>26</v>
      </c>
      <c r="G314" s="60">
        <v>20</v>
      </c>
      <c r="I314" s="45" t="s">
        <v>1157</v>
      </c>
      <c r="J314" s="45" t="s">
        <v>225</v>
      </c>
      <c r="K314" s="96" t="s">
        <v>1158</v>
      </c>
      <c r="L314" s="98"/>
      <c r="M314" s="99">
        <v>600</v>
      </c>
      <c r="N314" s="101">
        <f t="shared" si="15"/>
        <v>720</v>
      </c>
      <c r="O314" s="47" t="s">
        <v>40</v>
      </c>
      <c r="Q314" s="54" t="s">
        <v>6</v>
      </c>
      <c r="R314" s="69">
        <f>IF(Таблица68[[#This Row],[Столбец2]]="A",1,IF(Таблица68[[#This Row],[Столбец2]]="B",2,IF(Таблица68[[#This Row],[Столбец2]]="C",3)))</f>
        <v>3</v>
      </c>
      <c r="S314" s="103" t="s">
        <v>1640</v>
      </c>
    </row>
    <row r="315" spans="1:19" ht="25.5">
      <c r="A315" s="94" t="s">
        <v>1053</v>
      </c>
      <c r="B315" s="44" t="s">
        <v>1111</v>
      </c>
      <c r="C315" s="44" t="s">
        <v>1111</v>
      </c>
      <c r="D315" s="60" t="s">
        <v>1154</v>
      </c>
      <c r="E315" s="60" t="s">
        <v>1155</v>
      </c>
      <c r="F315" s="60">
        <v>27</v>
      </c>
      <c r="G315" s="60">
        <v>20</v>
      </c>
      <c r="I315" s="45" t="s">
        <v>1157</v>
      </c>
      <c r="J315" s="45" t="s">
        <v>225</v>
      </c>
      <c r="K315" s="96" t="s">
        <v>1158</v>
      </c>
      <c r="L315" s="98"/>
      <c r="M315" s="99">
        <v>600</v>
      </c>
      <c r="N315" s="101">
        <f t="shared" si="15"/>
        <v>720</v>
      </c>
      <c r="O315" s="47" t="s">
        <v>40</v>
      </c>
      <c r="Q315" s="54" t="s">
        <v>6</v>
      </c>
      <c r="R315" s="69">
        <f>IF(Таблица68[[#This Row],[Столбец2]]="A",1,IF(Таблица68[[#This Row],[Столбец2]]="B",2,IF(Таблица68[[#This Row],[Столбец2]]="C",3)))</f>
        <v>3</v>
      </c>
      <c r="S315" s="103" t="s">
        <v>1640</v>
      </c>
    </row>
    <row r="316" spans="1:19" ht="25.5">
      <c r="A316" s="94" t="s">
        <v>1054</v>
      </c>
      <c r="B316" s="44" t="s">
        <v>1112</v>
      </c>
      <c r="C316" s="44" t="s">
        <v>1112</v>
      </c>
      <c r="D316" s="60" t="s">
        <v>1154</v>
      </c>
      <c r="E316" s="60" t="s">
        <v>1155</v>
      </c>
      <c r="F316" s="60">
        <v>28</v>
      </c>
      <c r="G316" s="60">
        <v>20</v>
      </c>
      <c r="I316" s="45" t="s">
        <v>1157</v>
      </c>
      <c r="J316" s="45" t="s">
        <v>225</v>
      </c>
      <c r="K316" s="96" t="s">
        <v>1158</v>
      </c>
      <c r="L316" s="98"/>
      <c r="M316" s="99">
        <v>600</v>
      </c>
      <c r="N316" s="101">
        <f t="shared" si="15"/>
        <v>720</v>
      </c>
      <c r="O316" s="47" t="s">
        <v>40</v>
      </c>
      <c r="Q316" s="54" t="s">
        <v>6</v>
      </c>
      <c r="R316" s="69">
        <f>IF(Таблица68[[#This Row],[Столбец2]]="A",1,IF(Таблица68[[#This Row],[Столбец2]]="B",2,IF(Таблица68[[#This Row],[Столбец2]]="C",3)))</f>
        <v>3</v>
      </c>
      <c r="S316" s="103" t="s">
        <v>1640</v>
      </c>
    </row>
    <row r="317" spans="1:19" ht="25.5">
      <c r="A317" s="94" t="s">
        <v>1055</v>
      </c>
      <c r="B317" s="44" t="s">
        <v>1113</v>
      </c>
      <c r="C317" s="44" t="s">
        <v>1113</v>
      </c>
      <c r="D317" s="60" t="s">
        <v>1154</v>
      </c>
      <c r="E317" s="60" t="s">
        <v>1155</v>
      </c>
      <c r="F317" s="60">
        <v>29</v>
      </c>
      <c r="G317" s="60">
        <v>20</v>
      </c>
      <c r="I317" s="45" t="s">
        <v>1157</v>
      </c>
      <c r="J317" s="45" t="s">
        <v>225</v>
      </c>
      <c r="K317" s="96" t="s">
        <v>1158</v>
      </c>
      <c r="L317" s="98"/>
      <c r="M317" s="99">
        <v>600</v>
      </c>
      <c r="N317" s="101">
        <f t="shared" si="15"/>
        <v>720</v>
      </c>
      <c r="O317" s="47" t="s">
        <v>40</v>
      </c>
      <c r="Q317" s="54" t="s">
        <v>6</v>
      </c>
      <c r="R317" s="69">
        <f>IF(Таблица68[[#This Row],[Столбец2]]="A",1,IF(Таблица68[[#This Row],[Столбец2]]="B",2,IF(Таблица68[[#This Row],[Столбец2]]="C",3)))</f>
        <v>3</v>
      </c>
      <c r="S317" s="103" t="s">
        <v>1640</v>
      </c>
    </row>
    <row r="318" spans="1:19" ht="25.5">
      <c r="A318" s="94" t="s">
        <v>1056</v>
      </c>
      <c r="B318" s="44" t="s">
        <v>1114</v>
      </c>
      <c r="C318" s="44" t="s">
        <v>1114</v>
      </c>
      <c r="D318" s="60" t="s">
        <v>1154</v>
      </c>
      <c r="E318" s="60" t="s">
        <v>1155</v>
      </c>
      <c r="F318" s="60">
        <v>30</v>
      </c>
      <c r="G318" s="60">
        <v>20</v>
      </c>
      <c r="I318" s="45" t="s">
        <v>1157</v>
      </c>
      <c r="J318" s="45" t="s">
        <v>225</v>
      </c>
      <c r="K318" s="96" t="s">
        <v>1158</v>
      </c>
      <c r="L318" s="98"/>
      <c r="M318" s="99">
        <v>600</v>
      </c>
      <c r="N318" s="101">
        <f t="shared" si="15"/>
        <v>720</v>
      </c>
      <c r="O318" s="47" t="s">
        <v>40</v>
      </c>
      <c r="Q318" s="54" t="s">
        <v>6</v>
      </c>
      <c r="R318" s="69">
        <f>IF(Таблица68[[#This Row],[Столбец2]]="A",1,IF(Таблица68[[#This Row],[Столбец2]]="B",2,IF(Таблица68[[#This Row],[Столбец2]]="C",3)))</f>
        <v>3</v>
      </c>
      <c r="S318" s="103" t="s">
        <v>1640</v>
      </c>
    </row>
    <row r="319" spans="1:19" ht="25.5">
      <c r="A319" s="94" t="s">
        <v>1094</v>
      </c>
      <c r="B319" s="44" t="s">
        <v>1115</v>
      </c>
      <c r="C319" s="44" t="s">
        <v>1115</v>
      </c>
      <c r="D319" s="60" t="s">
        <v>1154</v>
      </c>
      <c r="E319" s="60" t="s">
        <v>1155</v>
      </c>
      <c r="F319" s="60">
        <v>31</v>
      </c>
      <c r="G319" s="60">
        <v>20</v>
      </c>
      <c r="I319" s="45" t="s">
        <v>1157</v>
      </c>
      <c r="J319" s="45" t="s">
        <v>225</v>
      </c>
      <c r="K319" s="96" t="s">
        <v>1158</v>
      </c>
      <c r="L319" s="98"/>
      <c r="M319" s="99">
        <v>600</v>
      </c>
      <c r="N319" s="101">
        <f t="shared" si="15"/>
        <v>720</v>
      </c>
      <c r="O319" s="47" t="s">
        <v>40</v>
      </c>
      <c r="Q319" s="54" t="s">
        <v>6</v>
      </c>
      <c r="R319" s="69">
        <f>IF(Таблица68[[#This Row],[Столбец2]]="A",1,IF(Таблица68[[#This Row],[Столбец2]]="B",2,IF(Таблица68[[#This Row],[Столбец2]]="C",3)))</f>
        <v>3</v>
      </c>
      <c r="S319" s="103" t="s">
        <v>1640</v>
      </c>
    </row>
    <row r="320" spans="1:19" ht="25.5">
      <c r="A320" s="94" t="s">
        <v>1057</v>
      </c>
      <c r="B320" s="44" t="s">
        <v>1116</v>
      </c>
      <c r="C320" s="44" t="s">
        <v>1116</v>
      </c>
      <c r="D320" s="60" t="s">
        <v>1154</v>
      </c>
      <c r="E320" s="60" t="s">
        <v>1155</v>
      </c>
      <c r="F320" s="60">
        <v>32</v>
      </c>
      <c r="G320" s="60">
        <v>20</v>
      </c>
      <c r="I320" s="45" t="s">
        <v>1157</v>
      </c>
      <c r="J320" s="45" t="s">
        <v>225</v>
      </c>
      <c r="K320" s="96" t="s">
        <v>1158</v>
      </c>
      <c r="L320" s="98"/>
      <c r="M320" s="99">
        <v>600</v>
      </c>
      <c r="N320" s="101">
        <f t="shared" si="15"/>
        <v>720</v>
      </c>
      <c r="O320" s="47" t="s">
        <v>40</v>
      </c>
      <c r="Q320" s="54" t="s">
        <v>6</v>
      </c>
      <c r="R320" s="69">
        <f>IF(Таблица68[[#This Row],[Столбец2]]="A",1,IF(Таблица68[[#This Row],[Столбец2]]="B",2,IF(Таблица68[[#This Row],[Столбец2]]="C",3)))</f>
        <v>3</v>
      </c>
      <c r="S320" s="103" t="s">
        <v>1640</v>
      </c>
    </row>
    <row r="321" spans="1:19" ht="25.5">
      <c r="A321" s="94" t="s">
        <v>1058</v>
      </c>
      <c r="B321" s="44" t="s">
        <v>1117</v>
      </c>
      <c r="C321" s="44" t="s">
        <v>1117</v>
      </c>
      <c r="D321" s="60" t="s">
        <v>1154</v>
      </c>
      <c r="E321" s="60" t="s">
        <v>1155</v>
      </c>
      <c r="F321" s="60">
        <v>33</v>
      </c>
      <c r="G321" s="60">
        <v>20</v>
      </c>
      <c r="I321" s="45" t="s">
        <v>1157</v>
      </c>
      <c r="J321" s="45" t="s">
        <v>225</v>
      </c>
      <c r="K321" s="96" t="s">
        <v>1158</v>
      </c>
      <c r="L321" s="98"/>
      <c r="M321" s="99">
        <v>600</v>
      </c>
      <c r="N321" s="101">
        <f t="shared" si="15"/>
        <v>720</v>
      </c>
      <c r="O321" s="47" t="s">
        <v>40</v>
      </c>
      <c r="Q321" s="54" t="s">
        <v>6</v>
      </c>
      <c r="R321" s="69">
        <f>IF(Таблица68[[#This Row],[Столбец2]]="A",1,IF(Таблица68[[#This Row],[Столбец2]]="B",2,IF(Таблица68[[#This Row],[Столбец2]]="C",3)))</f>
        <v>3</v>
      </c>
      <c r="S321" s="103" t="s">
        <v>1640</v>
      </c>
    </row>
    <row r="322" spans="1:19" ht="25.5">
      <c r="A322" s="94" t="s">
        <v>1059</v>
      </c>
      <c r="B322" s="44" t="s">
        <v>1118</v>
      </c>
      <c r="C322" s="44" t="s">
        <v>1118</v>
      </c>
      <c r="D322" s="60" t="s">
        <v>1154</v>
      </c>
      <c r="E322" s="60" t="s">
        <v>1155</v>
      </c>
      <c r="F322" s="60">
        <v>34</v>
      </c>
      <c r="G322" s="60">
        <v>20</v>
      </c>
      <c r="I322" s="45" t="s">
        <v>1157</v>
      </c>
      <c r="J322" s="45" t="s">
        <v>225</v>
      </c>
      <c r="K322" s="96" t="s">
        <v>1158</v>
      </c>
      <c r="L322" s="98"/>
      <c r="M322" s="99">
        <v>600</v>
      </c>
      <c r="N322" s="101">
        <f t="shared" si="15"/>
        <v>720</v>
      </c>
      <c r="O322" s="47" t="s">
        <v>40</v>
      </c>
      <c r="Q322" s="54" t="s">
        <v>6</v>
      </c>
      <c r="R322" s="69">
        <f>IF(Таблица68[[#This Row],[Столбец2]]="A",1,IF(Таблица68[[#This Row],[Столбец2]]="B",2,IF(Таблица68[[#This Row],[Столбец2]]="C",3)))</f>
        <v>3</v>
      </c>
      <c r="S322" s="103" t="s">
        <v>1640</v>
      </c>
    </row>
    <row r="323" spans="1:19" ht="25.5">
      <c r="A323" s="94" t="s">
        <v>1060</v>
      </c>
      <c r="B323" s="44" t="s">
        <v>1119</v>
      </c>
      <c r="C323" s="44" t="s">
        <v>1119</v>
      </c>
      <c r="D323" s="60" t="s">
        <v>1154</v>
      </c>
      <c r="E323" s="60" t="s">
        <v>1155</v>
      </c>
      <c r="F323" s="60">
        <v>35</v>
      </c>
      <c r="G323" s="60">
        <v>20</v>
      </c>
      <c r="I323" s="45" t="s">
        <v>1157</v>
      </c>
      <c r="J323" s="45" t="s">
        <v>225</v>
      </c>
      <c r="K323" s="96" t="s">
        <v>1158</v>
      </c>
      <c r="L323" s="98"/>
      <c r="M323" s="99">
        <v>600</v>
      </c>
      <c r="N323" s="101">
        <f t="shared" si="15"/>
        <v>720</v>
      </c>
      <c r="O323" s="47" t="s">
        <v>40</v>
      </c>
      <c r="Q323" s="54" t="s">
        <v>6</v>
      </c>
      <c r="R323" s="69">
        <f>IF(Таблица68[[#This Row],[Столбец2]]="A",1,IF(Таблица68[[#This Row],[Столбец2]]="B",2,IF(Таблица68[[#This Row],[Столбец2]]="C",3)))</f>
        <v>3</v>
      </c>
      <c r="S323" s="103" t="s">
        <v>1640</v>
      </c>
    </row>
    <row r="324" spans="1:19" ht="25.5">
      <c r="A324" s="94" t="s">
        <v>1061</v>
      </c>
      <c r="B324" s="44" t="s">
        <v>1120</v>
      </c>
      <c r="C324" s="44" t="s">
        <v>1120</v>
      </c>
      <c r="D324" s="60" t="s">
        <v>1154</v>
      </c>
      <c r="E324" s="60" t="s">
        <v>1155</v>
      </c>
      <c r="F324" s="60">
        <v>36</v>
      </c>
      <c r="G324" s="60">
        <v>20</v>
      </c>
      <c r="I324" s="45" t="s">
        <v>1157</v>
      </c>
      <c r="J324" s="45" t="s">
        <v>225</v>
      </c>
      <c r="K324" s="96" t="s">
        <v>1158</v>
      </c>
      <c r="L324" s="98"/>
      <c r="M324" s="99">
        <v>600</v>
      </c>
      <c r="N324" s="101">
        <f t="shared" si="15"/>
        <v>720</v>
      </c>
      <c r="O324" s="47" t="s">
        <v>40</v>
      </c>
      <c r="Q324" s="54" t="s">
        <v>6</v>
      </c>
      <c r="R324" s="69">
        <f>IF(Таблица68[[#This Row],[Столбец2]]="A",1,IF(Таблица68[[#This Row],[Столбец2]]="B",2,IF(Таблица68[[#This Row],[Столбец2]]="C",3)))</f>
        <v>3</v>
      </c>
      <c r="S324" s="103" t="s">
        <v>1640</v>
      </c>
    </row>
    <row r="325" spans="1:19" ht="25.5">
      <c r="A325" s="94" t="s">
        <v>1062</v>
      </c>
      <c r="B325" s="44" t="s">
        <v>1121</v>
      </c>
      <c r="C325" s="44" t="s">
        <v>1121</v>
      </c>
      <c r="D325" s="60" t="s">
        <v>1154</v>
      </c>
      <c r="E325" s="60" t="s">
        <v>1155</v>
      </c>
      <c r="F325" s="60">
        <v>37</v>
      </c>
      <c r="G325" s="60">
        <v>20</v>
      </c>
      <c r="I325" s="45" t="s">
        <v>1157</v>
      </c>
      <c r="J325" s="45" t="s">
        <v>225</v>
      </c>
      <c r="K325" s="96" t="s">
        <v>1158</v>
      </c>
      <c r="L325" s="98"/>
      <c r="M325" s="99">
        <v>600</v>
      </c>
      <c r="N325" s="101">
        <f t="shared" si="15"/>
        <v>720</v>
      </c>
      <c r="O325" s="47" t="s">
        <v>40</v>
      </c>
      <c r="Q325" s="54" t="s">
        <v>6</v>
      </c>
      <c r="R325" s="69">
        <f>IF(Таблица68[[#This Row],[Столбец2]]="A",1,IF(Таблица68[[#This Row],[Столбец2]]="B",2,IF(Таблица68[[#This Row],[Столбец2]]="C",3)))</f>
        <v>3</v>
      </c>
      <c r="S325" s="103" t="s">
        <v>1640</v>
      </c>
    </row>
    <row r="326" spans="1:19" ht="25.5">
      <c r="A326" s="94" t="s">
        <v>1063</v>
      </c>
      <c r="B326" s="44" t="s">
        <v>1122</v>
      </c>
      <c r="C326" s="44" t="s">
        <v>1122</v>
      </c>
      <c r="D326" s="60" t="s">
        <v>1154</v>
      </c>
      <c r="E326" s="60" t="s">
        <v>1155</v>
      </c>
      <c r="F326" s="60">
        <v>38</v>
      </c>
      <c r="G326" s="60">
        <v>20</v>
      </c>
      <c r="I326" s="45" t="s">
        <v>1157</v>
      </c>
      <c r="J326" s="45" t="s">
        <v>225</v>
      </c>
      <c r="K326" s="96" t="s">
        <v>1158</v>
      </c>
      <c r="L326" s="98"/>
      <c r="M326" s="99">
        <v>600</v>
      </c>
      <c r="N326" s="101">
        <f t="shared" si="15"/>
        <v>720</v>
      </c>
      <c r="O326" s="47" t="s">
        <v>40</v>
      </c>
      <c r="Q326" s="54" t="s">
        <v>6</v>
      </c>
      <c r="R326" s="69">
        <f>IF(Таблица68[[#This Row],[Столбец2]]="A",1,IF(Таблица68[[#This Row],[Столбец2]]="B",2,IF(Таблица68[[#This Row],[Столбец2]]="C",3)))</f>
        <v>3</v>
      </c>
      <c r="S326" s="103" t="s">
        <v>1640</v>
      </c>
    </row>
    <row r="327" spans="1:19" ht="25.5">
      <c r="A327" s="94" t="s">
        <v>1064</v>
      </c>
      <c r="B327" s="44" t="s">
        <v>1123</v>
      </c>
      <c r="C327" s="44" t="s">
        <v>1123</v>
      </c>
      <c r="D327" s="60" t="s">
        <v>1154</v>
      </c>
      <c r="E327" s="60" t="s">
        <v>1155</v>
      </c>
      <c r="F327" s="60">
        <v>39</v>
      </c>
      <c r="G327" s="60">
        <v>20</v>
      </c>
      <c r="I327" s="45" t="s">
        <v>1157</v>
      </c>
      <c r="J327" s="45" t="s">
        <v>225</v>
      </c>
      <c r="K327" s="96" t="s">
        <v>1158</v>
      </c>
      <c r="L327" s="98"/>
      <c r="M327" s="99">
        <v>600</v>
      </c>
      <c r="N327" s="101">
        <f t="shared" si="15"/>
        <v>720</v>
      </c>
      <c r="O327" s="47" t="s">
        <v>40</v>
      </c>
      <c r="Q327" s="54" t="s">
        <v>6</v>
      </c>
      <c r="R327" s="69">
        <f>IF(Таблица68[[#This Row],[Столбец2]]="A",1,IF(Таблица68[[#This Row],[Столбец2]]="B",2,IF(Таблица68[[#This Row],[Столбец2]]="C",3)))</f>
        <v>3</v>
      </c>
      <c r="S327" s="103" t="s">
        <v>1640</v>
      </c>
    </row>
    <row r="328" spans="1:19" ht="25.5">
      <c r="A328" s="94" t="s">
        <v>1065</v>
      </c>
      <c r="B328" s="44" t="s">
        <v>1124</v>
      </c>
      <c r="C328" s="44" t="s">
        <v>1124</v>
      </c>
      <c r="D328" s="60" t="s">
        <v>1154</v>
      </c>
      <c r="E328" s="60" t="s">
        <v>1155</v>
      </c>
      <c r="F328" s="60">
        <v>40</v>
      </c>
      <c r="G328" s="60">
        <v>20</v>
      </c>
      <c r="I328" s="45" t="s">
        <v>1157</v>
      </c>
      <c r="J328" s="45" t="s">
        <v>225</v>
      </c>
      <c r="K328" s="96" t="s">
        <v>1158</v>
      </c>
      <c r="L328" s="98"/>
      <c r="M328" s="99">
        <v>600</v>
      </c>
      <c r="N328" s="101">
        <f t="shared" si="15"/>
        <v>720</v>
      </c>
      <c r="O328" s="47" t="s">
        <v>40</v>
      </c>
      <c r="Q328" s="54" t="s">
        <v>6</v>
      </c>
      <c r="R328" s="69">
        <f>IF(Таблица68[[#This Row],[Столбец2]]="A",1,IF(Таблица68[[#This Row],[Столбец2]]="B",2,IF(Таблица68[[#This Row],[Столбец2]]="C",3)))</f>
        <v>3</v>
      </c>
      <c r="S328" s="103" t="s">
        <v>1640</v>
      </c>
    </row>
    <row r="329" spans="1:19" ht="25.5">
      <c r="A329" s="94" t="s">
        <v>1066</v>
      </c>
      <c r="B329" s="44" t="s">
        <v>1125</v>
      </c>
      <c r="C329" s="44" t="s">
        <v>1125</v>
      </c>
      <c r="D329" s="60" t="s">
        <v>1154</v>
      </c>
      <c r="E329" s="60" t="s">
        <v>1156</v>
      </c>
      <c r="F329" s="60">
        <v>12</v>
      </c>
      <c r="G329" s="60">
        <v>25</v>
      </c>
      <c r="I329" s="45" t="s">
        <v>1157</v>
      </c>
      <c r="J329" s="45" t="s">
        <v>225</v>
      </c>
      <c r="K329" s="96" t="s">
        <v>1158</v>
      </c>
      <c r="L329" s="98"/>
      <c r="M329" s="100">
        <v>660</v>
      </c>
      <c r="N329" s="102">
        <f t="shared" ref="N329:N357" si="16">M329*1.2</f>
        <v>792</v>
      </c>
      <c r="O329" s="47" t="s">
        <v>40</v>
      </c>
      <c r="Q329" s="54" t="s">
        <v>6</v>
      </c>
      <c r="R329" s="69">
        <f>IF(Таблица68[[#This Row],[Столбец2]]="A",1,IF(Таблица68[[#This Row],[Столбец2]]="B",2,IF(Таблица68[[#This Row],[Столбец2]]="C",3)))</f>
        <v>3</v>
      </c>
      <c r="S329" s="103" t="s">
        <v>1640</v>
      </c>
    </row>
    <row r="330" spans="1:19" ht="25.5">
      <c r="A330" s="94" t="s">
        <v>1067</v>
      </c>
      <c r="B330" s="44" t="s">
        <v>1126</v>
      </c>
      <c r="C330" s="44" t="s">
        <v>1126</v>
      </c>
      <c r="D330" s="60" t="s">
        <v>1154</v>
      </c>
      <c r="E330" s="60" t="s">
        <v>1156</v>
      </c>
      <c r="F330" s="60">
        <v>13</v>
      </c>
      <c r="G330" s="60">
        <v>25</v>
      </c>
      <c r="I330" s="45" t="s">
        <v>1157</v>
      </c>
      <c r="J330" s="45" t="s">
        <v>225</v>
      </c>
      <c r="K330" s="96" t="s">
        <v>1158</v>
      </c>
      <c r="L330" s="98"/>
      <c r="M330" s="100">
        <v>660</v>
      </c>
      <c r="N330" s="102">
        <f t="shared" si="16"/>
        <v>792</v>
      </c>
      <c r="O330" s="47" t="s">
        <v>40</v>
      </c>
      <c r="Q330" s="54" t="s">
        <v>6</v>
      </c>
      <c r="R330" s="69">
        <f>IF(Таблица68[[#This Row],[Столбец2]]="A",1,IF(Таблица68[[#This Row],[Столбец2]]="B",2,IF(Таблица68[[#This Row],[Столбец2]]="C",3)))</f>
        <v>3</v>
      </c>
      <c r="S330" s="103" t="s">
        <v>1640</v>
      </c>
    </row>
    <row r="331" spans="1:19" ht="25.5">
      <c r="A331" s="94" t="s">
        <v>1068</v>
      </c>
      <c r="B331" s="44" t="s">
        <v>1127</v>
      </c>
      <c r="C331" s="44" t="s">
        <v>1127</v>
      </c>
      <c r="D331" s="60" t="s">
        <v>1154</v>
      </c>
      <c r="E331" s="60" t="s">
        <v>1156</v>
      </c>
      <c r="F331" s="60">
        <v>14</v>
      </c>
      <c r="G331" s="60">
        <v>25</v>
      </c>
      <c r="I331" s="45" t="s">
        <v>1157</v>
      </c>
      <c r="J331" s="45" t="s">
        <v>225</v>
      </c>
      <c r="K331" s="96" t="s">
        <v>1158</v>
      </c>
      <c r="L331" s="98"/>
      <c r="M331" s="100">
        <v>660</v>
      </c>
      <c r="N331" s="102">
        <f t="shared" si="16"/>
        <v>792</v>
      </c>
      <c r="O331" s="47" t="s">
        <v>40</v>
      </c>
      <c r="Q331" s="54" t="s">
        <v>6</v>
      </c>
      <c r="R331" s="69">
        <f>IF(Таблица68[[#This Row],[Столбец2]]="A",1,IF(Таблица68[[#This Row],[Столбец2]]="B",2,IF(Таблица68[[#This Row],[Столбец2]]="C",3)))</f>
        <v>3</v>
      </c>
      <c r="S331" s="103" t="s">
        <v>1640</v>
      </c>
    </row>
    <row r="332" spans="1:19" ht="25.5">
      <c r="A332" s="94" t="s">
        <v>1069</v>
      </c>
      <c r="B332" s="44" t="s">
        <v>1128</v>
      </c>
      <c r="C332" s="44" t="s">
        <v>1128</v>
      </c>
      <c r="D332" s="60" t="s">
        <v>1154</v>
      </c>
      <c r="E332" s="60" t="s">
        <v>1156</v>
      </c>
      <c r="F332" s="60">
        <v>15</v>
      </c>
      <c r="G332" s="60">
        <v>25</v>
      </c>
      <c r="I332" s="45" t="s">
        <v>1157</v>
      </c>
      <c r="J332" s="45" t="s">
        <v>225</v>
      </c>
      <c r="K332" s="96" t="s">
        <v>1158</v>
      </c>
      <c r="L332" s="98"/>
      <c r="M332" s="100">
        <v>660</v>
      </c>
      <c r="N332" s="102">
        <f t="shared" si="16"/>
        <v>792</v>
      </c>
      <c r="O332" s="47" t="s">
        <v>40</v>
      </c>
      <c r="Q332" s="54" t="s">
        <v>6</v>
      </c>
      <c r="R332" s="69">
        <f>IF(Таблица68[[#This Row],[Столбец2]]="A",1,IF(Таблица68[[#This Row],[Столбец2]]="B",2,IF(Таблица68[[#This Row],[Столбец2]]="C",3)))</f>
        <v>3</v>
      </c>
      <c r="S332" s="103" t="s">
        <v>1640</v>
      </c>
    </row>
    <row r="333" spans="1:19" ht="25.5">
      <c r="A333" s="94" t="s">
        <v>1070</v>
      </c>
      <c r="B333" s="44" t="s">
        <v>1129</v>
      </c>
      <c r="C333" s="44" t="s">
        <v>1129</v>
      </c>
      <c r="D333" s="60" t="s">
        <v>1154</v>
      </c>
      <c r="E333" s="60" t="s">
        <v>1156</v>
      </c>
      <c r="F333" s="60">
        <v>16</v>
      </c>
      <c r="G333" s="60">
        <v>25</v>
      </c>
      <c r="I333" s="45" t="s">
        <v>1157</v>
      </c>
      <c r="J333" s="45" t="s">
        <v>225</v>
      </c>
      <c r="K333" s="96" t="s">
        <v>1158</v>
      </c>
      <c r="L333" s="98"/>
      <c r="M333" s="100">
        <v>660</v>
      </c>
      <c r="N333" s="102">
        <f t="shared" si="16"/>
        <v>792</v>
      </c>
      <c r="O333" s="47" t="s">
        <v>40</v>
      </c>
      <c r="Q333" s="57" t="s">
        <v>4</v>
      </c>
      <c r="R333" s="69">
        <f>IF(Таблица68[[#This Row],[Столбец2]]="A",1,IF(Таблица68[[#This Row],[Столбец2]]="B",2,IF(Таблица68[[#This Row],[Столбец2]]="C",3)))</f>
        <v>2</v>
      </c>
      <c r="S333" s="103" t="s">
        <v>1603</v>
      </c>
    </row>
    <row r="334" spans="1:19" ht="25.5">
      <c r="A334" s="94" t="s">
        <v>1071</v>
      </c>
      <c r="B334" s="44" t="s">
        <v>1130</v>
      </c>
      <c r="C334" s="44" t="s">
        <v>1130</v>
      </c>
      <c r="D334" s="60" t="s">
        <v>1154</v>
      </c>
      <c r="E334" s="60" t="s">
        <v>1156</v>
      </c>
      <c r="F334" s="60">
        <v>17</v>
      </c>
      <c r="G334" s="60">
        <v>25</v>
      </c>
      <c r="I334" s="45" t="s">
        <v>1157</v>
      </c>
      <c r="J334" s="45" t="s">
        <v>225</v>
      </c>
      <c r="K334" s="96" t="s">
        <v>1158</v>
      </c>
      <c r="L334" s="98"/>
      <c r="M334" s="100">
        <v>660</v>
      </c>
      <c r="N334" s="102">
        <f t="shared" si="16"/>
        <v>792</v>
      </c>
      <c r="O334" s="47" t="s">
        <v>40</v>
      </c>
      <c r="Q334" s="54" t="s">
        <v>6</v>
      </c>
      <c r="R334" s="69">
        <f>IF(Таблица68[[#This Row],[Столбец2]]="A",1,IF(Таблица68[[#This Row],[Столбец2]]="B",2,IF(Таблица68[[#This Row],[Столбец2]]="C",3)))</f>
        <v>3</v>
      </c>
      <c r="S334" s="103" t="s">
        <v>1640</v>
      </c>
    </row>
    <row r="335" spans="1:19" ht="25.5">
      <c r="A335" s="94" t="s">
        <v>1072</v>
      </c>
      <c r="B335" s="44" t="s">
        <v>1131</v>
      </c>
      <c r="C335" s="44" t="s">
        <v>1131</v>
      </c>
      <c r="D335" s="60" t="s">
        <v>1154</v>
      </c>
      <c r="E335" s="60" t="s">
        <v>1156</v>
      </c>
      <c r="F335" s="60">
        <v>18</v>
      </c>
      <c r="G335" s="60">
        <v>25</v>
      </c>
      <c r="I335" s="45" t="s">
        <v>1157</v>
      </c>
      <c r="J335" s="45" t="s">
        <v>225</v>
      </c>
      <c r="K335" s="96" t="s">
        <v>1158</v>
      </c>
      <c r="L335" s="98"/>
      <c r="M335" s="100">
        <v>660</v>
      </c>
      <c r="N335" s="102">
        <f t="shared" si="16"/>
        <v>792</v>
      </c>
      <c r="O335" s="47" t="s">
        <v>40</v>
      </c>
      <c r="Q335" s="57" t="s">
        <v>4</v>
      </c>
      <c r="R335" s="69">
        <f>IF(Таблица68[[#This Row],[Столбец2]]="A",1,IF(Таблица68[[#This Row],[Столбец2]]="B",2,IF(Таблица68[[#This Row],[Столбец2]]="C",3)))</f>
        <v>2</v>
      </c>
      <c r="S335" s="103" t="s">
        <v>1603</v>
      </c>
    </row>
    <row r="336" spans="1:19" ht="25.5">
      <c r="A336" s="94" t="s">
        <v>1073</v>
      </c>
      <c r="B336" s="44" t="s">
        <v>1132</v>
      </c>
      <c r="C336" s="44" t="s">
        <v>1132</v>
      </c>
      <c r="D336" s="60" t="s">
        <v>1154</v>
      </c>
      <c r="E336" s="60" t="s">
        <v>1156</v>
      </c>
      <c r="F336" s="60">
        <v>19</v>
      </c>
      <c r="G336" s="60">
        <v>25</v>
      </c>
      <c r="I336" s="45" t="s">
        <v>1157</v>
      </c>
      <c r="J336" s="45" t="s">
        <v>225</v>
      </c>
      <c r="K336" s="96" t="s">
        <v>1158</v>
      </c>
      <c r="L336" s="98"/>
      <c r="M336" s="100">
        <v>660</v>
      </c>
      <c r="N336" s="102">
        <f t="shared" si="16"/>
        <v>792</v>
      </c>
      <c r="O336" s="47" t="s">
        <v>40</v>
      </c>
      <c r="Q336" s="54" t="s">
        <v>6</v>
      </c>
      <c r="R336" s="69">
        <f>IF(Таблица68[[#This Row],[Столбец2]]="A",1,IF(Таблица68[[#This Row],[Столбец2]]="B",2,IF(Таблица68[[#This Row],[Столбец2]]="C",3)))</f>
        <v>3</v>
      </c>
      <c r="S336" s="103" t="s">
        <v>1640</v>
      </c>
    </row>
    <row r="337" spans="1:19" ht="25.5">
      <c r="A337" s="94" t="s">
        <v>1074</v>
      </c>
      <c r="B337" s="44" t="s">
        <v>1133</v>
      </c>
      <c r="C337" s="44" t="s">
        <v>1133</v>
      </c>
      <c r="D337" s="60" t="s">
        <v>1154</v>
      </c>
      <c r="E337" s="60" t="s">
        <v>1156</v>
      </c>
      <c r="F337" s="60">
        <v>20</v>
      </c>
      <c r="G337" s="60">
        <v>25</v>
      </c>
      <c r="I337" s="45" t="s">
        <v>1157</v>
      </c>
      <c r="J337" s="45" t="s">
        <v>225</v>
      </c>
      <c r="K337" s="96" t="s">
        <v>1158</v>
      </c>
      <c r="L337" s="98"/>
      <c r="M337" s="100">
        <v>660</v>
      </c>
      <c r="N337" s="102">
        <f t="shared" si="16"/>
        <v>792</v>
      </c>
      <c r="O337" s="47" t="s">
        <v>40</v>
      </c>
      <c r="Q337" s="54" t="s">
        <v>6</v>
      </c>
      <c r="R337" s="69">
        <f>IF(Таблица68[[#This Row],[Столбец2]]="A",1,IF(Таблица68[[#This Row],[Столбец2]]="B",2,IF(Таблица68[[#This Row],[Столбец2]]="C",3)))</f>
        <v>3</v>
      </c>
      <c r="S337" s="103" t="s">
        <v>1640</v>
      </c>
    </row>
    <row r="338" spans="1:19" ht="25.5">
      <c r="A338" s="94" t="s">
        <v>1075</v>
      </c>
      <c r="B338" s="44" t="s">
        <v>1134</v>
      </c>
      <c r="C338" s="44" t="s">
        <v>1134</v>
      </c>
      <c r="D338" s="60" t="s">
        <v>1154</v>
      </c>
      <c r="E338" s="60" t="s">
        <v>1156</v>
      </c>
      <c r="F338" s="60">
        <v>21</v>
      </c>
      <c r="G338" s="60">
        <v>25</v>
      </c>
      <c r="I338" s="45" t="s">
        <v>1157</v>
      </c>
      <c r="J338" s="45" t="s">
        <v>225</v>
      </c>
      <c r="K338" s="96" t="s">
        <v>1158</v>
      </c>
      <c r="L338" s="98"/>
      <c r="M338" s="100">
        <v>660</v>
      </c>
      <c r="N338" s="102">
        <f t="shared" si="16"/>
        <v>792</v>
      </c>
      <c r="O338" s="47" t="s">
        <v>40</v>
      </c>
      <c r="Q338" s="54" t="s">
        <v>6</v>
      </c>
      <c r="R338" s="69">
        <f>IF(Таблица68[[#This Row],[Столбец2]]="A",1,IF(Таблица68[[#This Row],[Столбец2]]="B",2,IF(Таблица68[[#This Row],[Столбец2]]="C",3)))</f>
        <v>3</v>
      </c>
      <c r="S338" s="103" t="s">
        <v>1640</v>
      </c>
    </row>
    <row r="339" spans="1:19" ht="25.5">
      <c r="A339" s="94" t="s">
        <v>1076</v>
      </c>
      <c r="B339" s="44" t="s">
        <v>1135</v>
      </c>
      <c r="C339" s="44" t="s">
        <v>1135</v>
      </c>
      <c r="D339" s="60" t="s">
        <v>1154</v>
      </c>
      <c r="E339" s="60" t="s">
        <v>1156</v>
      </c>
      <c r="F339" s="60">
        <v>22</v>
      </c>
      <c r="G339" s="60">
        <v>25</v>
      </c>
      <c r="I339" s="45" t="s">
        <v>1157</v>
      </c>
      <c r="J339" s="45" t="s">
        <v>225</v>
      </c>
      <c r="K339" s="96" t="s">
        <v>1158</v>
      </c>
      <c r="L339" s="98"/>
      <c r="M339" s="100">
        <v>660</v>
      </c>
      <c r="N339" s="102">
        <f t="shared" si="16"/>
        <v>792</v>
      </c>
      <c r="O339" s="47" t="s">
        <v>40</v>
      </c>
      <c r="Q339" s="54" t="s">
        <v>6</v>
      </c>
      <c r="R339" s="69">
        <f>IF(Таблица68[[#This Row],[Столбец2]]="A",1,IF(Таблица68[[#This Row],[Столбец2]]="B",2,IF(Таблица68[[#This Row],[Столбец2]]="C",3)))</f>
        <v>3</v>
      </c>
      <c r="S339" s="103" t="s">
        <v>1640</v>
      </c>
    </row>
    <row r="340" spans="1:19" ht="25.5">
      <c r="A340" s="94" t="s">
        <v>1077</v>
      </c>
      <c r="B340" s="44" t="s">
        <v>1136</v>
      </c>
      <c r="C340" s="44" t="s">
        <v>1136</v>
      </c>
      <c r="D340" s="60" t="s">
        <v>1154</v>
      </c>
      <c r="E340" s="60" t="s">
        <v>1156</v>
      </c>
      <c r="F340" s="60">
        <v>23</v>
      </c>
      <c r="G340" s="60">
        <v>25</v>
      </c>
      <c r="I340" s="45" t="s">
        <v>1157</v>
      </c>
      <c r="J340" s="45" t="s">
        <v>225</v>
      </c>
      <c r="K340" s="96" t="s">
        <v>1158</v>
      </c>
      <c r="L340" s="98"/>
      <c r="M340" s="100">
        <v>660</v>
      </c>
      <c r="N340" s="102">
        <f t="shared" si="16"/>
        <v>792</v>
      </c>
      <c r="O340" s="47" t="s">
        <v>40</v>
      </c>
      <c r="Q340" s="54" t="s">
        <v>6</v>
      </c>
      <c r="R340" s="69">
        <f>IF(Таблица68[[#This Row],[Столбец2]]="A",1,IF(Таблица68[[#This Row],[Столбец2]]="B",2,IF(Таблица68[[#This Row],[Столбец2]]="C",3)))</f>
        <v>3</v>
      </c>
      <c r="S340" s="103" t="s">
        <v>1640</v>
      </c>
    </row>
    <row r="341" spans="1:19" ht="25.5">
      <c r="A341" s="94" t="s">
        <v>1078</v>
      </c>
      <c r="B341" s="44" t="s">
        <v>1137</v>
      </c>
      <c r="C341" s="44" t="s">
        <v>1137</v>
      </c>
      <c r="D341" s="60" t="s">
        <v>1154</v>
      </c>
      <c r="E341" s="60" t="s">
        <v>1156</v>
      </c>
      <c r="F341" s="60">
        <v>24</v>
      </c>
      <c r="G341" s="60">
        <v>25</v>
      </c>
      <c r="I341" s="45" t="s">
        <v>1157</v>
      </c>
      <c r="J341" s="45" t="s">
        <v>225</v>
      </c>
      <c r="K341" s="96" t="s">
        <v>1158</v>
      </c>
      <c r="L341" s="98"/>
      <c r="M341" s="100">
        <v>660</v>
      </c>
      <c r="N341" s="102">
        <f t="shared" si="16"/>
        <v>792</v>
      </c>
      <c r="O341" s="47" t="s">
        <v>40</v>
      </c>
      <c r="Q341" s="54" t="s">
        <v>6</v>
      </c>
      <c r="R341" s="69">
        <f>IF(Таблица68[[#This Row],[Столбец2]]="A",1,IF(Таблица68[[#This Row],[Столбец2]]="B",2,IF(Таблица68[[#This Row],[Столбец2]]="C",3)))</f>
        <v>3</v>
      </c>
      <c r="S341" s="103" t="s">
        <v>1640</v>
      </c>
    </row>
    <row r="342" spans="1:19" ht="25.5">
      <c r="A342" s="94" t="s">
        <v>1079</v>
      </c>
      <c r="B342" s="44" t="s">
        <v>1138</v>
      </c>
      <c r="C342" s="44" t="s">
        <v>1138</v>
      </c>
      <c r="D342" s="60" t="s">
        <v>1154</v>
      </c>
      <c r="E342" s="60" t="s">
        <v>1156</v>
      </c>
      <c r="F342" s="60">
        <v>25</v>
      </c>
      <c r="G342" s="60">
        <v>25</v>
      </c>
      <c r="I342" s="45" t="s">
        <v>1157</v>
      </c>
      <c r="J342" s="45" t="s">
        <v>225</v>
      </c>
      <c r="K342" s="96" t="s">
        <v>1158</v>
      </c>
      <c r="L342" s="98"/>
      <c r="M342" s="100">
        <v>660</v>
      </c>
      <c r="N342" s="102">
        <f t="shared" si="16"/>
        <v>792</v>
      </c>
      <c r="O342" s="47" t="s">
        <v>40</v>
      </c>
      <c r="Q342" s="54" t="s">
        <v>6</v>
      </c>
      <c r="R342" s="69">
        <f>IF(Таблица68[[#This Row],[Столбец2]]="A",1,IF(Таблица68[[#This Row],[Столбец2]]="B",2,IF(Таблица68[[#This Row],[Столбец2]]="C",3)))</f>
        <v>3</v>
      </c>
      <c r="S342" s="103" t="s">
        <v>1640</v>
      </c>
    </row>
    <row r="343" spans="1:19" ht="25.5">
      <c r="A343" s="94" t="s">
        <v>1080</v>
      </c>
      <c r="B343" s="44" t="s">
        <v>1139</v>
      </c>
      <c r="C343" s="44" t="s">
        <v>1139</v>
      </c>
      <c r="D343" s="60" t="s">
        <v>1154</v>
      </c>
      <c r="E343" s="60" t="s">
        <v>1156</v>
      </c>
      <c r="F343" s="60">
        <v>26</v>
      </c>
      <c r="G343" s="60">
        <v>25</v>
      </c>
      <c r="I343" s="45" t="s">
        <v>1157</v>
      </c>
      <c r="J343" s="45" t="s">
        <v>225</v>
      </c>
      <c r="K343" s="96" t="s">
        <v>1158</v>
      </c>
      <c r="L343" s="98"/>
      <c r="M343" s="100">
        <v>660</v>
      </c>
      <c r="N343" s="102">
        <f t="shared" si="16"/>
        <v>792</v>
      </c>
      <c r="O343" s="47" t="s">
        <v>40</v>
      </c>
      <c r="Q343" s="54" t="s">
        <v>6</v>
      </c>
      <c r="R343" s="69">
        <f>IF(Таблица68[[#This Row],[Столбец2]]="A",1,IF(Таблица68[[#This Row],[Столбец2]]="B",2,IF(Таблица68[[#This Row],[Столбец2]]="C",3)))</f>
        <v>3</v>
      </c>
      <c r="S343" s="103" t="s">
        <v>1640</v>
      </c>
    </row>
    <row r="344" spans="1:19" ht="25.5">
      <c r="A344" s="94" t="s">
        <v>1081</v>
      </c>
      <c r="B344" s="44" t="s">
        <v>1140</v>
      </c>
      <c r="C344" s="44" t="s">
        <v>1140</v>
      </c>
      <c r="D344" s="60" t="s">
        <v>1154</v>
      </c>
      <c r="E344" s="60" t="s">
        <v>1156</v>
      </c>
      <c r="F344" s="60">
        <v>27</v>
      </c>
      <c r="G344" s="60">
        <v>25</v>
      </c>
      <c r="I344" s="45" t="s">
        <v>1157</v>
      </c>
      <c r="J344" s="45" t="s">
        <v>225</v>
      </c>
      <c r="K344" s="96" t="s">
        <v>1158</v>
      </c>
      <c r="L344" s="98"/>
      <c r="M344" s="100">
        <v>660</v>
      </c>
      <c r="N344" s="102">
        <f t="shared" si="16"/>
        <v>792</v>
      </c>
      <c r="O344" s="47" t="s">
        <v>40</v>
      </c>
      <c r="Q344" s="54" t="s">
        <v>6</v>
      </c>
      <c r="R344" s="69">
        <f>IF(Таблица68[[#This Row],[Столбец2]]="A",1,IF(Таблица68[[#This Row],[Столбец2]]="B",2,IF(Таблица68[[#This Row],[Столбец2]]="C",3)))</f>
        <v>3</v>
      </c>
      <c r="S344" s="103" t="s">
        <v>1640</v>
      </c>
    </row>
    <row r="345" spans="1:19" ht="25.5">
      <c r="A345" s="94" t="s">
        <v>1082</v>
      </c>
      <c r="B345" s="44" t="s">
        <v>1141</v>
      </c>
      <c r="C345" s="44" t="s">
        <v>1141</v>
      </c>
      <c r="D345" s="60" t="s">
        <v>1154</v>
      </c>
      <c r="E345" s="60" t="s">
        <v>1156</v>
      </c>
      <c r="F345" s="60">
        <v>28</v>
      </c>
      <c r="G345" s="60">
        <v>25</v>
      </c>
      <c r="I345" s="45" t="s">
        <v>1157</v>
      </c>
      <c r="J345" s="45" t="s">
        <v>225</v>
      </c>
      <c r="K345" s="96" t="s">
        <v>1158</v>
      </c>
      <c r="L345" s="98"/>
      <c r="M345" s="100">
        <v>660</v>
      </c>
      <c r="N345" s="102">
        <f t="shared" si="16"/>
        <v>792</v>
      </c>
      <c r="O345" s="47" t="s">
        <v>40</v>
      </c>
      <c r="Q345" s="54" t="s">
        <v>6</v>
      </c>
      <c r="R345" s="69">
        <f>IF(Таблица68[[#This Row],[Столбец2]]="A",1,IF(Таблица68[[#This Row],[Столбец2]]="B",2,IF(Таблица68[[#This Row],[Столбец2]]="C",3)))</f>
        <v>3</v>
      </c>
      <c r="S345" s="103" t="s">
        <v>1640</v>
      </c>
    </row>
    <row r="346" spans="1:19" ht="25.5">
      <c r="A346" s="94" t="s">
        <v>1083</v>
      </c>
      <c r="B346" s="44" t="s">
        <v>1142</v>
      </c>
      <c r="C346" s="44" t="s">
        <v>1142</v>
      </c>
      <c r="D346" s="60" t="s">
        <v>1154</v>
      </c>
      <c r="E346" s="60" t="s">
        <v>1156</v>
      </c>
      <c r="F346" s="60">
        <v>29</v>
      </c>
      <c r="G346" s="60">
        <v>25</v>
      </c>
      <c r="I346" s="45" t="s">
        <v>1157</v>
      </c>
      <c r="J346" s="45" t="s">
        <v>225</v>
      </c>
      <c r="K346" s="96" t="s">
        <v>1158</v>
      </c>
      <c r="L346" s="98"/>
      <c r="M346" s="100">
        <v>660</v>
      </c>
      <c r="N346" s="102">
        <f t="shared" si="16"/>
        <v>792</v>
      </c>
      <c r="O346" s="47" t="s">
        <v>40</v>
      </c>
      <c r="Q346" s="54" t="s">
        <v>6</v>
      </c>
      <c r="R346" s="69">
        <f>IF(Таблица68[[#This Row],[Столбец2]]="A",1,IF(Таблица68[[#This Row],[Столбец2]]="B",2,IF(Таблица68[[#This Row],[Столбец2]]="C",3)))</f>
        <v>3</v>
      </c>
      <c r="S346" s="103" t="s">
        <v>1640</v>
      </c>
    </row>
    <row r="347" spans="1:19" ht="25.5">
      <c r="A347" s="94" t="s">
        <v>1084</v>
      </c>
      <c r="B347" s="44" t="s">
        <v>1143</v>
      </c>
      <c r="C347" s="44" t="s">
        <v>1143</v>
      </c>
      <c r="D347" s="60" t="s">
        <v>1154</v>
      </c>
      <c r="E347" s="60" t="s">
        <v>1156</v>
      </c>
      <c r="F347" s="60">
        <v>30</v>
      </c>
      <c r="G347" s="60">
        <v>25</v>
      </c>
      <c r="I347" s="45" t="s">
        <v>1157</v>
      </c>
      <c r="J347" s="45" t="s">
        <v>225</v>
      </c>
      <c r="K347" s="96" t="s">
        <v>1158</v>
      </c>
      <c r="L347" s="98"/>
      <c r="M347" s="100">
        <v>660</v>
      </c>
      <c r="N347" s="102">
        <f t="shared" si="16"/>
        <v>792</v>
      </c>
      <c r="O347" s="47" t="s">
        <v>40</v>
      </c>
      <c r="Q347" s="54" t="s">
        <v>6</v>
      </c>
      <c r="R347" s="69">
        <f>IF(Таблица68[[#This Row],[Столбец2]]="A",1,IF(Таблица68[[#This Row],[Столбец2]]="B",2,IF(Таблица68[[#This Row],[Столбец2]]="C",3)))</f>
        <v>3</v>
      </c>
      <c r="S347" s="103" t="s">
        <v>1640</v>
      </c>
    </row>
    <row r="348" spans="1:19" ht="25.5">
      <c r="A348" s="94" t="s">
        <v>1095</v>
      </c>
      <c r="B348" s="44" t="s">
        <v>1144</v>
      </c>
      <c r="C348" s="44" t="s">
        <v>1144</v>
      </c>
      <c r="D348" s="60" t="s">
        <v>1154</v>
      </c>
      <c r="E348" s="60" t="s">
        <v>1156</v>
      </c>
      <c r="F348" s="60">
        <v>31</v>
      </c>
      <c r="G348" s="60">
        <v>25</v>
      </c>
      <c r="I348" s="45" t="s">
        <v>1157</v>
      </c>
      <c r="J348" s="45" t="s">
        <v>225</v>
      </c>
      <c r="K348" s="96" t="s">
        <v>1158</v>
      </c>
      <c r="L348" s="98"/>
      <c r="M348" s="100">
        <v>660</v>
      </c>
      <c r="N348" s="102">
        <f t="shared" si="16"/>
        <v>792</v>
      </c>
      <c r="O348" s="47" t="s">
        <v>40</v>
      </c>
      <c r="Q348" s="54" t="s">
        <v>6</v>
      </c>
      <c r="R348" s="69">
        <f>IF(Таблица68[[#This Row],[Столбец2]]="A",1,IF(Таблица68[[#This Row],[Столбец2]]="B",2,IF(Таблица68[[#This Row],[Столбец2]]="C",3)))</f>
        <v>3</v>
      </c>
      <c r="S348" s="103" t="s">
        <v>1640</v>
      </c>
    </row>
    <row r="349" spans="1:19" ht="25.5">
      <c r="A349" s="94" t="s">
        <v>1085</v>
      </c>
      <c r="B349" s="44" t="s">
        <v>1145</v>
      </c>
      <c r="C349" s="44" t="s">
        <v>1145</v>
      </c>
      <c r="D349" s="60" t="s">
        <v>1154</v>
      </c>
      <c r="E349" s="60" t="s">
        <v>1156</v>
      </c>
      <c r="F349" s="60">
        <v>32</v>
      </c>
      <c r="G349" s="60">
        <v>25</v>
      </c>
      <c r="I349" s="45" t="s">
        <v>1157</v>
      </c>
      <c r="J349" s="45" t="s">
        <v>225</v>
      </c>
      <c r="K349" s="96" t="s">
        <v>1158</v>
      </c>
      <c r="L349" s="98"/>
      <c r="M349" s="100">
        <v>660</v>
      </c>
      <c r="N349" s="102">
        <f t="shared" si="16"/>
        <v>792</v>
      </c>
      <c r="O349" s="47" t="s">
        <v>40</v>
      </c>
      <c r="Q349" s="54" t="s">
        <v>6</v>
      </c>
      <c r="R349" s="69">
        <f>IF(Таблица68[[#This Row],[Столбец2]]="A",1,IF(Таблица68[[#This Row],[Столбец2]]="B",2,IF(Таблица68[[#This Row],[Столбец2]]="C",3)))</f>
        <v>3</v>
      </c>
      <c r="S349" s="103" t="s">
        <v>1640</v>
      </c>
    </row>
    <row r="350" spans="1:19" ht="25.5">
      <c r="A350" s="94" t="s">
        <v>1086</v>
      </c>
      <c r="B350" s="44" t="s">
        <v>1146</v>
      </c>
      <c r="C350" s="44" t="s">
        <v>1146</v>
      </c>
      <c r="D350" s="60" t="s">
        <v>1154</v>
      </c>
      <c r="E350" s="60" t="s">
        <v>1156</v>
      </c>
      <c r="F350" s="60">
        <v>33</v>
      </c>
      <c r="G350" s="60">
        <v>25</v>
      </c>
      <c r="I350" s="45" t="s">
        <v>1157</v>
      </c>
      <c r="J350" s="45" t="s">
        <v>225</v>
      </c>
      <c r="K350" s="96" t="s">
        <v>1158</v>
      </c>
      <c r="L350" s="98"/>
      <c r="M350" s="100">
        <v>660</v>
      </c>
      <c r="N350" s="102">
        <f t="shared" si="16"/>
        <v>792</v>
      </c>
      <c r="O350" s="47" t="s">
        <v>40</v>
      </c>
      <c r="Q350" s="54" t="s">
        <v>6</v>
      </c>
      <c r="R350" s="69">
        <f>IF(Таблица68[[#This Row],[Столбец2]]="A",1,IF(Таблица68[[#This Row],[Столбец2]]="B",2,IF(Таблица68[[#This Row],[Столбец2]]="C",3)))</f>
        <v>3</v>
      </c>
      <c r="S350" s="103" t="s">
        <v>1640</v>
      </c>
    </row>
    <row r="351" spans="1:19" ht="25.5">
      <c r="A351" s="94" t="s">
        <v>1087</v>
      </c>
      <c r="B351" s="44" t="s">
        <v>1147</v>
      </c>
      <c r="C351" s="44" t="s">
        <v>1147</v>
      </c>
      <c r="D351" s="60" t="s">
        <v>1154</v>
      </c>
      <c r="E351" s="60" t="s">
        <v>1156</v>
      </c>
      <c r="F351" s="60">
        <v>34</v>
      </c>
      <c r="G351" s="60">
        <v>25</v>
      </c>
      <c r="I351" s="45" t="s">
        <v>1157</v>
      </c>
      <c r="J351" s="45" t="s">
        <v>225</v>
      </c>
      <c r="K351" s="96" t="s">
        <v>1158</v>
      </c>
      <c r="L351" s="98"/>
      <c r="M351" s="100">
        <v>660</v>
      </c>
      <c r="N351" s="102">
        <f t="shared" si="16"/>
        <v>792</v>
      </c>
      <c r="O351" s="47" t="s">
        <v>40</v>
      </c>
      <c r="Q351" s="54" t="s">
        <v>6</v>
      </c>
      <c r="R351" s="69">
        <f>IF(Таблица68[[#This Row],[Столбец2]]="A",1,IF(Таблица68[[#This Row],[Столбец2]]="B",2,IF(Таблица68[[#This Row],[Столбец2]]="C",3)))</f>
        <v>3</v>
      </c>
      <c r="S351" s="103" t="s">
        <v>1640</v>
      </c>
    </row>
    <row r="352" spans="1:19" ht="25.5">
      <c r="A352" s="94" t="s">
        <v>1088</v>
      </c>
      <c r="B352" s="44" t="s">
        <v>1148</v>
      </c>
      <c r="C352" s="44" t="s">
        <v>1148</v>
      </c>
      <c r="D352" s="60" t="s">
        <v>1154</v>
      </c>
      <c r="E352" s="60" t="s">
        <v>1156</v>
      </c>
      <c r="F352" s="60">
        <v>35</v>
      </c>
      <c r="G352" s="60">
        <v>25</v>
      </c>
      <c r="I352" s="45" t="s">
        <v>1157</v>
      </c>
      <c r="J352" s="45" t="s">
        <v>225</v>
      </c>
      <c r="K352" s="96" t="s">
        <v>1158</v>
      </c>
      <c r="L352" s="98"/>
      <c r="M352" s="100">
        <v>660</v>
      </c>
      <c r="N352" s="102">
        <f t="shared" si="16"/>
        <v>792</v>
      </c>
      <c r="O352" s="47" t="s">
        <v>40</v>
      </c>
      <c r="Q352" s="54" t="s">
        <v>6</v>
      </c>
      <c r="R352" s="69">
        <f>IF(Таблица68[[#This Row],[Столбец2]]="A",1,IF(Таблица68[[#This Row],[Столбец2]]="B",2,IF(Таблица68[[#This Row],[Столбец2]]="C",3)))</f>
        <v>3</v>
      </c>
      <c r="S352" s="103" t="s">
        <v>1640</v>
      </c>
    </row>
    <row r="353" spans="1:19" ht="25.5">
      <c r="A353" s="94" t="s">
        <v>1089</v>
      </c>
      <c r="B353" s="44" t="s">
        <v>1149</v>
      </c>
      <c r="C353" s="44" t="s">
        <v>1149</v>
      </c>
      <c r="D353" s="60" t="s">
        <v>1154</v>
      </c>
      <c r="E353" s="60" t="s">
        <v>1156</v>
      </c>
      <c r="F353" s="60">
        <v>36</v>
      </c>
      <c r="G353" s="60">
        <v>25</v>
      </c>
      <c r="I353" s="45" t="s">
        <v>1157</v>
      </c>
      <c r="J353" s="45" t="s">
        <v>225</v>
      </c>
      <c r="K353" s="96" t="s">
        <v>1158</v>
      </c>
      <c r="L353" s="98"/>
      <c r="M353" s="100">
        <v>660</v>
      </c>
      <c r="N353" s="102">
        <f t="shared" si="16"/>
        <v>792</v>
      </c>
      <c r="O353" s="47" t="s">
        <v>40</v>
      </c>
      <c r="Q353" s="54" t="s">
        <v>6</v>
      </c>
      <c r="R353" s="69">
        <f>IF(Таблица68[[#This Row],[Столбец2]]="A",1,IF(Таблица68[[#This Row],[Столбец2]]="B",2,IF(Таблица68[[#This Row],[Столбец2]]="C",3)))</f>
        <v>3</v>
      </c>
      <c r="S353" s="103" t="s">
        <v>1640</v>
      </c>
    </row>
    <row r="354" spans="1:19" ht="25.5">
      <c r="A354" s="94" t="s">
        <v>1090</v>
      </c>
      <c r="B354" s="44" t="s">
        <v>1150</v>
      </c>
      <c r="C354" s="44" t="s">
        <v>1150</v>
      </c>
      <c r="D354" s="60" t="s">
        <v>1154</v>
      </c>
      <c r="E354" s="60" t="s">
        <v>1156</v>
      </c>
      <c r="F354" s="60">
        <v>37</v>
      </c>
      <c r="G354" s="60">
        <v>25</v>
      </c>
      <c r="I354" s="45" t="s">
        <v>1157</v>
      </c>
      <c r="J354" s="45" t="s">
        <v>225</v>
      </c>
      <c r="K354" s="96" t="s">
        <v>1158</v>
      </c>
      <c r="L354" s="98"/>
      <c r="M354" s="100">
        <v>660</v>
      </c>
      <c r="N354" s="102">
        <f t="shared" si="16"/>
        <v>792</v>
      </c>
      <c r="O354" s="47" t="s">
        <v>40</v>
      </c>
      <c r="Q354" s="54" t="s">
        <v>6</v>
      </c>
      <c r="R354" s="69">
        <f>IF(Таблица68[[#This Row],[Столбец2]]="A",1,IF(Таблица68[[#This Row],[Столбец2]]="B",2,IF(Таблица68[[#This Row],[Столбец2]]="C",3)))</f>
        <v>3</v>
      </c>
      <c r="S354" s="103" t="s">
        <v>1640</v>
      </c>
    </row>
    <row r="355" spans="1:19" ht="25.5">
      <c r="A355" s="94" t="s">
        <v>1091</v>
      </c>
      <c r="B355" s="44" t="s">
        <v>1151</v>
      </c>
      <c r="C355" s="44" t="s">
        <v>1151</v>
      </c>
      <c r="D355" s="60" t="s">
        <v>1154</v>
      </c>
      <c r="E355" s="60" t="s">
        <v>1156</v>
      </c>
      <c r="F355" s="60">
        <v>38</v>
      </c>
      <c r="G355" s="60">
        <v>25</v>
      </c>
      <c r="I355" s="45" t="s">
        <v>1157</v>
      </c>
      <c r="J355" s="45" t="s">
        <v>225</v>
      </c>
      <c r="K355" s="96" t="s">
        <v>1158</v>
      </c>
      <c r="L355" s="98"/>
      <c r="M355" s="100">
        <v>660</v>
      </c>
      <c r="N355" s="102">
        <f t="shared" si="16"/>
        <v>792</v>
      </c>
      <c r="O355" s="47" t="s">
        <v>40</v>
      </c>
      <c r="Q355" s="54" t="s">
        <v>6</v>
      </c>
      <c r="R355" s="69">
        <f>IF(Таблица68[[#This Row],[Столбец2]]="A",1,IF(Таблица68[[#This Row],[Столбец2]]="B",2,IF(Таблица68[[#This Row],[Столбец2]]="C",3)))</f>
        <v>3</v>
      </c>
      <c r="S355" s="103" t="s">
        <v>1640</v>
      </c>
    </row>
    <row r="356" spans="1:19" ht="25.5">
      <c r="A356" s="94" t="s">
        <v>1092</v>
      </c>
      <c r="B356" s="44" t="s">
        <v>1152</v>
      </c>
      <c r="C356" s="44" t="s">
        <v>1152</v>
      </c>
      <c r="D356" s="60" t="s">
        <v>1154</v>
      </c>
      <c r="E356" s="60" t="s">
        <v>1156</v>
      </c>
      <c r="F356" s="60">
        <v>39</v>
      </c>
      <c r="G356" s="60">
        <v>25</v>
      </c>
      <c r="I356" s="45" t="s">
        <v>1157</v>
      </c>
      <c r="J356" s="45" t="s">
        <v>225</v>
      </c>
      <c r="K356" s="96" t="s">
        <v>1158</v>
      </c>
      <c r="L356" s="98"/>
      <c r="M356" s="100">
        <v>660</v>
      </c>
      <c r="N356" s="102">
        <f t="shared" si="16"/>
        <v>792</v>
      </c>
      <c r="O356" s="47" t="s">
        <v>40</v>
      </c>
      <c r="Q356" s="54" t="s">
        <v>6</v>
      </c>
      <c r="R356" s="69">
        <f>IF(Таблица68[[#This Row],[Столбец2]]="A",1,IF(Таблица68[[#This Row],[Столбец2]]="B",2,IF(Таблица68[[#This Row],[Столбец2]]="C",3)))</f>
        <v>3</v>
      </c>
      <c r="S356" s="103" t="s">
        <v>1640</v>
      </c>
    </row>
    <row r="357" spans="1:19" ht="25.5">
      <c r="A357" s="94" t="s">
        <v>1093</v>
      </c>
      <c r="B357" s="44" t="s">
        <v>1153</v>
      </c>
      <c r="C357" s="44" t="s">
        <v>1153</v>
      </c>
      <c r="D357" s="60" t="s">
        <v>1154</v>
      </c>
      <c r="E357" s="60" t="s">
        <v>1156</v>
      </c>
      <c r="F357" s="60">
        <v>40</v>
      </c>
      <c r="G357" s="60">
        <v>25</v>
      </c>
      <c r="I357" s="45" t="s">
        <v>1157</v>
      </c>
      <c r="J357" s="45" t="s">
        <v>225</v>
      </c>
      <c r="K357" s="96" t="s">
        <v>1158</v>
      </c>
      <c r="L357" s="98"/>
      <c r="M357" s="100">
        <v>660</v>
      </c>
      <c r="N357" s="102">
        <f t="shared" si="16"/>
        <v>792</v>
      </c>
      <c r="O357" s="47" t="s">
        <v>40</v>
      </c>
      <c r="Q357" s="54" t="s">
        <v>6</v>
      </c>
      <c r="R357" s="69">
        <f>IF(Таблица68[[#This Row],[Столбец2]]="A",1,IF(Таблица68[[#This Row],[Столбец2]]="B",2,IF(Таблица68[[#This Row],[Столбец2]]="C",3)))</f>
        <v>3</v>
      </c>
      <c r="S357" s="103" t="s">
        <v>1640</v>
      </c>
    </row>
    <row r="358" spans="1:19" ht="28.5">
      <c r="A358" s="94" t="s">
        <v>1164</v>
      </c>
      <c r="B358" s="44" t="s">
        <v>1167</v>
      </c>
      <c r="C358" s="44" t="s">
        <v>1167</v>
      </c>
      <c r="D358" s="60" t="s">
        <v>1170</v>
      </c>
      <c r="E358" s="60" t="s">
        <v>1171</v>
      </c>
      <c r="F358" s="60"/>
      <c r="G358" s="60">
        <v>25</v>
      </c>
      <c r="H358" s="38">
        <v>52</v>
      </c>
      <c r="I358" s="45" t="s">
        <v>406</v>
      </c>
      <c r="J358" s="45" t="s">
        <v>225</v>
      </c>
      <c r="K358" s="40" t="s">
        <v>1174</v>
      </c>
      <c r="L358" s="98"/>
      <c r="M358" s="100">
        <v>840</v>
      </c>
      <c r="N358" s="102">
        <f t="shared" ref="N358:N360" si="17">M358*1.2</f>
        <v>1008</v>
      </c>
      <c r="O358" s="47" t="s">
        <v>40</v>
      </c>
      <c r="Q358" s="57" t="s">
        <v>4</v>
      </c>
      <c r="R358" s="69">
        <f>IF(Таблица68[[#This Row],[Столбец2]]="A",1,IF(Таблица68[[#This Row],[Столбец2]]="B",2,IF(Таблица68[[#This Row],[Столбец2]]="C",3)))</f>
        <v>2</v>
      </c>
      <c r="S358" s="103" t="s">
        <v>1603</v>
      </c>
    </row>
    <row r="359" spans="1:19" ht="28.5">
      <c r="A359" s="94" t="s">
        <v>1165</v>
      </c>
      <c r="B359" s="44" t="s">
        <v>1168</v>
      </c>
      <c r="C359" s="44" t="s">
        <v>1168</v>
      </c>
      <c r="D359" s="60" t="s">
        <v>1170</v>
      </c>
      <c r="E359" s="60" t="s">
        <v>1172</v>
      </c>
      <c r="F359" s="60"/>
      <c r="G359" s="60">
        <v>32</v>
      </c>
      <c r="H359" s="38">
        <v>52</v>
      </c>
      <c r="I359" s="45" t="s">
        <v>406</v>
      </c>
      <c r="J359" s="45" t="s">
        <v>225</v>
      </c>
      <c r="K359" s="40" t="s">
        <v>1174</v>
      </c>
      <c r="L359" s="98"/>
      <c r="M359" s="100">
        <v>860</v>
      </c>
      <c r="N359" s="102">
        <f t="shared" si="17"/>
        <v>1032</v>
      </c>
      <c r="O359" s="47" t="s">
        <v>40</v>
      </c>
      <c r="Q359" s="108" t="s">
        <v>6</v>
      </c>
      <c r="R359" s="69">
        <f>IF(Таблица68[[#This Row],[Столбец2]]="A",1,IF(Таблица68[[#This Row],[Столбец2]]="B",2,IF(Таблица68[[#This Row],[Столбец2]]="C",3)))</f>
        <v>3</v>
      </c>
      <c r="S359" s="103" t="s">
        <v>1640</v>
      </c>
    </row>
    <row r="360" spans="1:19" ht="28.5">
      <c r="A360" s="94" t="s">
        <v>1166</v>
      </c>
      <c r="B360" s="44" t="s">
        <v>1169</v>
      </c>
      <c r="C360" s="44" t="s">
        <v>1169</v>
      </c>
      <c r="D360" s="60" t="s">
        <v>1170</v>
      </c>
      <c r="E360" s="60" t="s">
        <v>1173</v>
      </c>
      <c r="F360" s="60"/>
      <c r="G360" s="60">
        <v>32</v>
      </c>
      <c r="H360" s="38">
        <v>52</v>
      </c>
      <c r="I360" s="45" t="s">
        <v>406</v>
      </c>
      <c r="J360" s="45" t="s">
        <v>225</v>
      </c>
      <c r="K360" s="40" t="s">
        <v>1174</v>
      </c>
      <c r="L360" s="98"/>
      <c r="M360" s="100">
        <v>880</v>
      </c>
      <c r="N360" s="102">
        <f t="shared" si="17"/>
        <v>1056</v>
      </c>
      <c r="O360" s="47" t="s">
        <v>40</v>
      </c>
      <c r="Q360" s="57" t="s">
        <v>4</v>
      </c>
      <c r="R360" s="69">
        <f>IF(Таблица68[[#This Row],[Столбец2]]="A",1,IF(Таблица68[[#This Row],[Столбец2]]="B",2,IF(Таблица68[[#This Row],[Столбец2]]="C",3)))</f>
        <v>2</v>
      </c>
      <c r="S360" s="103" t="s">
        <v>1603</v>
      </c>
    </row>
    <row r="361" spans="1:19" ht="22.5" customHeight="1">
      <c r="A361" s="94" t="s">
        <v>1187</v>
      </c>
      <c r="B361" s="44" t="s">
        <v>1199</v>
      </c>
      <c r="C361" s="44" t="s">
        <v>1199</v>
      </c>
      <c r="D361" s="60" t="s">
        <v>679</v>
      </c>
      <c r="E361" s="60" t="s">
        <v>1486</v>
      </c>
      <c r="F361" s="60"/>
      <c r="G361" s="60">
        <v>25</v>
      </c>
      <c r="H361" s="38">
        <v>52</v>
      </c>
      <c r="I361" s="45" t="s">
        <v>682</v>
      </c>
      <c r="J361" s="45" t="s">
        <v>683</v>
      </c>
      <c r="K361" s="40" t="s">
        <v>392</v>
      </c>
      <c r="L361" s="98"/>
      <c r="M361" s="100">
        <v>585</v>
      </c>
      <c r="N361" s="102">
        <f t="shared" ref="N361:N372" si="18">M361*1.2</f>
        <v>702</v>
      </c>
      <c r="O361" s="47" t="s">
        <v>40</v>
      </c>
      <c r="Q361" s="54" t="s">
        <v>6</v>
      </c>
      <c r="R361" s="69">
        <f>IF(Таблица68[[#This Row],[Столбец2]]="A",1,IF(Таблица68[[#This Row],[Столбец2]]="B",2,IF(Таблица68[[#This Row],[Столбец2]]="C",3)))</f>
        <v>3</v>
      </c>
      <c r="S361" s="103" t="s">
        <v>1640</v>
      </c>
    </row>
    <row r="362" spans="1:19" ht="21.75" customHeight="1">
      <c r="A362" s="94" t="s">
        <v>1188</v>
      </c>
      <c r="B362" s="44" t="s">
        <v>1200</v>
      </c>
      <c r="C362" s="44" t="s">
        <v>1200</v>
      </c>
      <c r="D362" s="60" t="s">
        <v>679</v>
      </c>
      <c r="E362" s="60" t="s">
        <v>1487</v>
      </c>
      <c r="F362" s="60"/>
      <c r="G362" s="60">
        <v>25</v>
      </c>
      <c r="H362" s="38">
        <v>52</v>
      </c>
      <c r="I362" s="45" t="s">
        <v>682</v>
      </c>
      <c r="J362" s="45" t="s">
        <v>683</v>
      </c>
      <c r="K362" s="40" t="s">
        <v>392</v>
      </c>
      <c r="L362" s="98"/>
      <c r="M362" s="100">
        <v>585</v>
      </c>
      <c r="N362" s="102">
        <f t="shared" si="18"/>
        <v>702</v>
      </c>
      <c r="O362" s="47" t="s">
        <v>40</v>
      </c>
      <c r="Q362" s="54" t="s">
        <v>6</v>
      </c>
      <c r="R362" s="69">
        <f>IF(Таблица68[[#This Row],[Столбец2]]="A",1,IF(Таблица68[[#This Row],[Столбец2]]="B",2,IF(Таблица68[[#This Row],[Столбец2]]="C",3)))</f>
        <v>3</v>
      </c>
      <c r="S362" s="103" t="s">
        <v>1640</v>
      </c>
    </row>
    <row r="363" spans="1:19" ht="22.5" customHeight="1">
      <c r="A363" s="94" t="s">
        <v>1189</v>
      </c>
      <c r="B363" s="44" t="s">
        <v>1201</v>
      </c>
      <c r="C363" s="44" t="s">
        <v>1201</v>
      </c>
      <c r="D363" s="60" t="s">
        <v>679</v>
      </c>
      <c r="E363" s="60" t="s">
        <v>1488</v>
      </c>
      <c r="F363" s="60"/>
      <c r="G363" s="60">
        <v>32</v>
      </c>
      <c r="H363" s="38">
        <v>52</v>
      </c>
      <c r="I363" s="45" t="s">
        <v>682</v>
      </c>
      <c r="J363" s="45" t="s">
        <v>683</v>
      </c>
      <c r="K363" s="40" t="s">
        <v>392</v>
      </c>
      <c r="L363" s="98"/>
      <c r="M363" s="100">
        <v>615</v>
      </c>
      <c r="N363" s="102">
        <f t="shared" si="18"/>
        <v>738</v>
      </c>
      <c r="O363" s="47" t="s">
        <v>40</v>
      </c>
      <c r="Q363" s="54" t="s">
        <v>6</v>
      </c>
      <c r="R363" s="69">
        <f>IF(Таблица68[[#This Row],[Столбец2]]="A",1,IF(Таблица68[[#This Row],[Столбец2]]="B",2,IF(Таблица68[[#This Row],[Столбец2]]="C",3)))</f>
        <v>3</v>
      </c>
      <c r="S363" s="103" t="s">
        <v>1640</v>
      </c>
    </row>
    <row r="364" spans="1:19" ht="18" customHeight="1">
      <c r="A364" s="94" t="s">
        <v>1190</v>
      </c>
      <c r="B364" s="44" t="s">
        <v>1202</v>
      </c>
      <c r="C364" s="44" t="s">
        <v>1202</v>
      </c>
      <c r="D364" s="60" t="s">
        <v>679</v>
      </c>
      <c r="E364" s="60" t="s">
        <v>1489</v>
      </c>
      <c r="F364" s="60"/>
      <c r="G364" s="60">
        <v>32</v>
      </c>
      <c r="H364" s="38">
        <v>52</v>
      </c>
      <c r="I364" s="45" t="s">
        <v>682</v>
      </c>
      <c r="J364" s="45" t="s">
        <v>683</v>
      </c>
      <c r="K364" s="40" t="s">
        <v>392</v>
      </c>
      <c r="L364" s="98"/>
      <c r="M364" s="100">
        <v>615</v>
      </c>
      <c r="N364" s="102">
        <f t="shared" si="18"/>
        <v>738</v>
      </c>
      <c r="O364" s="47" t="s">
        <v>40</v>
      </c>
      <c r="Q364" s="54" t="s">
        <v>6</v>
      </c>
      <c r="R364" s="69">
        <f>IF(Таблица68[[#This Row],[Столбец2]]="A",1,IF(Таблица68[[#This Row],[Столбец2]]="B",2,IF(Таблица68[[#This Row],[Столбец2]]="C",3)))</f>
        <v>3</v>
      </c>
      <c r="S364" s="103" t="s">
        <v>1640</v>
      </c>
    </row>
    <row r="365" spans="1:19" ht="19.5" customHeight="1">
      <c r="A365" s="94" t="s">
        <v>1191</v>
      </c>
      <c r="B365" s="44" t="s">
        <v>1203</v>
      </c>
      <c r="C365" s="44" t="s">
        <v>1203</v>
      </c>
      <c r="D365" s="60" t="s">
        <v>679</v>
      </c>
      <c r="E365" s="60" t="s">
        <v>1490</v>
      </c>
      <c r="F365" s="60"/>
      <c r="G365" s="60">
        <v>40</v>
      </c>
      <c r="H365" s="38">
        <v>52</v>
      </c>
      <c r="I365" s="45" t="s">
        <v>682</v>
      </c>
      <c r="J365" s="45" t="s">
        <v>683</v>
      </c>
      <c r="K365" s="40" t="s">
        <v>392</v>
      </c>
      <c r="L365" s="98"/>
      <c r="M365" s="100">
        <v>725</v>
      </c>
      <c r="N365" s="102">
        <f t="shared" si="18"/>
        <v>870</v>
      </c>
      <c r="O365" s="47" t="s">
        <v>40</v>
      </c>
      <c r="Q365" s="54" t="s">
        <v>6</v>
      </c>
      <c r="R365" s="69">
        <f>IF(Таблица68[[#This Row],[Столбец2]]="A",1,IF(Таблица68[[#This Row],[Столбец2]]="B",2,IF(Таблица68[[#This Row],[Столбец2]]="C",3)))</f>
        <v>3</v>
      </c>
      <c r="S365" s="103" t="s">
        <v>1640</v>
      </c>
    </row>
    <row r="366" spans="1:19" ht="21.75" customHeight="1">
      <c r="A366" s="94" t="s">
        <v>1192</v>
      </c>
      <c r="B366" s="44" t="s">
        <v>1204</v>
      </c>
      <c r="C366" s="44" t="s">
        <v>1204</v>
      </c>
      <c r="D366" s="60" t="s">
        <v>679</v>
      </c>
      <c r="E366" s="60" t="s">
        <v>1491</v>
      </c>
      <c r="F366" s="60"/>
      <c r="G366" s="60">
        <v>40</v>
      </c>
      <c r="H366" s="38">
        <v>52</v>
      </c>
      <c r="I366" s="45" t="s">
        <v>682</v>
      </c>
      <c r="J366" s="45" t="s">
        <v>683</v>
      </c>
      <c r="K366" s="40" t="s">
        <v>392</v>
      </c>
      <c r="L366" s="98"/>
      <c r="M366" s="100">
        <v>725</v>
      </c>
      <c r="N366" s="102">
        <f t="shared" si="18"/>
        <v>870</v>
      </c>
      <c r="O366" s="47" t="s">
        <v>40</v>
      </c>
      <c r="Q366" s="54" t="s">
        <v>6</v>
      </c>
      <c r="R366" s="69">
        <f>IF(Таблица68[[#This Row],[Столбец2]]="A",1,IF(Таблица68[[#This Row],[Столбец2]]="B",2,IF(Таблица68[[#This Row],[Столбец2]]="C",3)))</f>
        <v>3</v>
      </c>
      <c r="S366" s="103" t="s">
        <v>1640</v>
      </c>
    </row>
    <row r="367" spans="1:19" ht="24.75" customHeight="1">
      <c r="A367" s="94" t="s">
        <v>1193</v>
      </c>
      <c r="B367" s="44" t="s">
        <v>1205</v>
      </c>
      <c r="C367" s="44" t="s">
        <v>1205</v>
      </c>
      <c r="D367" s="60" t="s">
        <v>679</v>
      </c>
      <c r="E367" s="60" t="s">
        <v>1492</v>
      </c>
      <c r="F367" s="60"/>
      <c r="G367" s="60">
        <v>50</v>
      </c>
      <c r="H367" s="38">
        <v>52</v>
      </c>
      <c r="I367" s="45" t="s">
        <v>682</v>
      </c>
      <c r="J367" s="45" t="s">
        <v>683</v>
      </c>
      <c r="K367" s="40" t="s">
        <v>392</v>
      </c>
      <c r="L367" s="98"/>
      <c r="M367" s="100">
        <v>795</v>
      </c>
      <c r="N367" s="102">
        <f t="shared" si="18"/>
        <v>954</v>
      </c>
      <c r="O367" s="47" t="s">
        <v>40</v>
      </c>
      <c r="Q367" s="54" t="s">
        <v>6</v>
      </c>
      <c r="R367" s="69">
        <f>IF(Таблица68[[#This Row],[Столбец2]]="A",1,IF(Таблица68[[#This Row],[Столбец2]]="B",2,IF(Таблица68[[#This Row],[Столбец2]]="C",3)))</f>
        <v>3</v>
      </c>
      <c r="S367" s="103" t="s">
        <v>1640</v>
      </c>
    </row>
    <row r="368" spans="1:19" ht="21.75" customHeight="1">
      <c r="A368" s="94" t="s">
        <v>1194</v>
      </c>
      <c r="B368" s="44" t="s">
        <v>1206</v>
      </c>
      <c r="C368" s="44" t="s">
        <v>1206</v>
      </c>
      <c r="D368" s="60" t="s">
        <v>679</v>
      </c>
      <c r="E368" s="60" t="s">
        <v>1493</v>
      </c>
      <c r="F368" s="60"/>
      <c r="G368" s="60">
        <v>50</v>
      </c>
      <c r="H368" s="38">
        <v>52</v>
      </c>
      <c r="I368" s="45" t="s">
        <v>682</v>
      </c>
      <c r="J368" s="45" t="s">
        <v>683</v>
      </c>
      <c r="K368" s="40" t="s">
        <v>392</v>
      </c>
      <c r="L368" s="98"/>
      <c r="M368" s="100">
        <v>795</v>
      </c>
      <c r="N368" s="102">
        <f t="shared" si="18"/>
        <v>954</v>
      </c>
      <c r="O368" s="47" t="s">
        <v>40</v>
      </c>
      <c r="Q368" s="54" t="s">
        <v>6</v>
      </c>
      <c r="R368" s="69">
        <f>IF(Таблица68[[#This Row],[Столбец2]]="A",1,IF(Таблица68[[#This Row],[Столбец2]]="B",2,IF(Таблица68[[#This Row],[Столбец2]]="C",3)))</f>
        <v>3</v>
      </c>
      <c r="S368" s="103" t="s">
        <v>1640</v>
      </c>
    </row>
    <row r="369" spans="1:19" ht="21.75" customHeight="1">
      <c r="A369" s="94" t="s">
        <v>1195</v>
      </c>
      <c r="B369" s="44" t="s">
        <v>1207</v>
      </c>
      <c r="C369" s="44" t="s">
        <v>1207</v>
      </c>
      <c r="D369" s="60" t="s">
        <v>679</v>
      </c>
      <c r="E369" s="60" t="s">
        <v>1494</v>
      </c>
      <c r="F369" s="60"/>
      <c r="G369" s="60">
        <v>65</v>
      </c>
      <c r="H369" s="38">
        <v>52</v>
      </c>
      <c r="I369" s="45" t="s">
        <v>682</v>
      </c>
      <c r="J369" s="45" t="s">
        <v>683</v>
      </c>
      <c r="K369" s="40" t="s">
        <v>392</v>
      </c>
      <c r="L369" s="98"/>
      <c r="M369" s="100">
        <v>1235</v>
      </c>
      <c r="N369" s="102">
        <f t="shared" si="18"/>
        <v>1482</v>
      </c>
      <c r="O369" s="47" t="s">
        <v>40</v>
      </c>
      <c r="Q369" s="54" t="s">
        <v>6</v>
      </c>
      <c r="R369" s="69">
        <f>IF(Таблица68[[#This Row],[Столбец2]]="A",1,IF(Таблица68[[#This Row],[Столбец2]]="B",2,IF(Таблица68[[#This Row],[Столбец2]]="C",3)))</f>
        <v>3</v>
      </c>
      <c r="S369" s="103" t="s">
        <v>1640</v>
      </c>
    </row>
    <row r="370" spans="1:19" ht="21" customHeight="1">
      <c r="A370" s="94" t="s">
        <v>1196</v>
      </c>
      <c r="B370" s="44" t="s">
        <v>1208</v>
      </c>
      <c r="C370" s="44" t="s">
        <v>1208</v>
      </c>
      <c r="D370" s="60" t="s">
        <v>679</v>
      </c>
      <c r="E370" s="60" t="s">
        <v>1495</v>
      </c>
      <c r="F370" s="60"/>
      <c r="G370" s="60">
        <v>65</v>
      </c>
      <c r="H370" s="38">
        <v>52</v>
      </c>
      <c r="I370" s="45" t="s">
        <v>682</v>
      </c>
      <c r="J370" s="45" t="s">
        <v>683</v>
      </c>
      <c r="K370" s="40" t="s">
        <v>392</v>
      </c>
      <c r="L370" s="98"/>
      <c r="M370" s="100">
        <v>1235</v>
      </c>
      <c r="N370" s="102">
        <f t="shared" si="18"/>
        <v>1482</v>
      </c>
      <c r="O370" s="47" t="s">
        <v>40</v>
      </c>
      <c r="Q370" s="54" t="s">
        <v>6</v>
      </c>
      <c r="R370" s="69">
        <f>IF(Таблица68[[#This Row],[Столбец2]]="A",1,IF(Таблица68[[#This Row],[Столбец2]]="B",2,IF(Таблица68[[#This Row],[Столбец2]]="C",3)))</f>
        <v>3</v>
      </c>
      <c r="S370" s="103" t="s">
        <v>1640</v>
      </c>
    </row>
    <row r="371" spans="1:19" ht="20.25" customHeight="1">
      <c r="A371" s="94" t="s">
        <v>1197</v>
      </c>
      <c r="B371" s="44" t="s">
        <v>1209</v>
      </c>
      <c r="C371" s="44" t="s">
        <v>1209</v>
      </c>
      <c r="D371" s="60" t="s">
        <v>679</v>
      </c>
      <c r="E371" s="60" t="s">
        <v>1496</v>
      </c>
      <c r="F371" s="60"/>
      <c r="G371" s="60">
        <v>80</v>
      </c>
      <c r="H371" s="38">
        <v>52</v>
      </c>
      <c r="I371" s="45" t="s">
        <v>682</v>
      </c>
      <c r="J371" s="45" t="s">
        <v>683</v>
      </c>
      <c r="K371" s="40" t="s">
        <v>392</v>
      </c>
      <c r="L371" s="98"/>
      <c r="M371" s="100">
        <v>1285</v>
      </c>
      <c r="N371" s="102">
        <f t="shared" si="18"/>
        <v>1542</v>
      </c>
      <c r="O371" s="47" t="s">
        <v>40</v>
      </c>
      <c r="Q371" s="54" t="s">
        <v>6</v>
      </c>
      <c r="R371" s="69">
        <f>IF(Таблица68[[#This Row],[Столбец2]]="A",1,IF(Таблица68[[#This Row],[Столбец2]]="B",2,IF(Таблица68[[#This Row],[Столбец2]]="C",3)))</f>
        <v>3</v>
      </c>
      <c r="S371" s="103" t="s">
        <v>1640</v>
      </c>
    </row>
    <row r="372" spans="1:19" ht="18" customHeight="1">
      <c r="A372" s="94" t="s">
        <v>1198</v>
      </c>
      <c r="B372" s="44" t="s">
        <v>1210</v>
      </c>
      <c r="C372" s="44" t="s">
        <v>1210</v>
      </c>
      <c r="D372" s="60" t="s">
        <v>679</v>
      </c>
      <c r="E372" s="60" t="s">
        <v>1497</v>
      </c>
      <c r="F372" s="60"/>
      <c r="G372" s="60">
        <v>80</v>
      </c>
      <c r="H372" s="38">
        <v>52</v>
      </c>
      <c r="I372" s="45" t="s">
        <v>682</v>
      </c>
      <c r="J372" s="45" t="s">
        <v>683</v>
      </c>
      <c r="K372" s="40" t="s">
        <v>392</v>
      </c>
      <c r="L372" s="98"/>
      <c r="M372" s="100">
        <v>1285</v>
      </c>
      <c r="N372" s="102">
        <f t="shared" si="18"/>
        <v>1542</v>
      </c>
      <c r="O372" s="47" t="s">
        <v>40</v>
      </c>
      <c r="Q372" s="54" t="s">
        <v>6</v>
      </c>
      <c r="R372" s="69">
        <f>IF(Таблица68[[#This Row],[Столбец2]]="A",1,IF(Таблица68[[#This Row],[Столбец2]]="B",2,IF(Таблица68[[#This Row],[Столбец2]]="C",3)))</f>
        <v>3</v>
      </c>
      <c r="S372" s="103" t="s">
        <v>1640</v>
      </c>
    </row>
    <row r="373" spans="1:19" ht="28.5">
      <c r="A373" s="94" t="s">
        <v>1217</v>
      </c>
      <c r="B373" s="44" t="s">
        <v>437</v>
      </c>
      <c r="C373" s="44" t="s">
        <v>1327</v>
      </c>
      <c r="D373" s="60" t="s">
        <v>438</v>
      </c>
      <c r="E373" s="60" t="str">
        <f>RIGHT(Таблица68[[#This Row],[Полное  наименование]],19)</f>
        <v>SVA 100 G STR PN 40</v>
      </c>
      <c r="F373" s="60" t="s">
        <v>22</v>
      </c>
      <c r="G373" s="60">
        <v>100</v>
      </c>
      <c r="H373" s="45">
        <v>40</v>
      </c>
      <c r="I373" s="45" t="s">
        <v>131</v>
      </c>
      <c r="J373" s="45" t="s">
        <v>225</v>
      </c>
      <c r="K373" s="46" t="s">
        <v>1287</v>
      </c>
      <c r="L373" s="44" t="s">
        <v>1288</v>
      </c>
      <c r="M373" s="75">
        <v>350</v>
      </c>
      <c r="N373" s="75">
        <f t="shared" ref="N373:N404" si="19">M373*1.2</f>
        <v>420</v>
      </c>
      <c r="O373" s="48" t="s">
        <v>40</v>
      </c>
      <c r="Q373" s="108" t="s">
        <v>6</v>
      </c>
      <c r="R373" s="69">
        <f>IF(Таблица68[[#This Row],[Столбец2]]="A",1,IF(Таблица68[[#This Row],[Столбец2]]="B",2,IF(Таблица68[[#This Row],[Столбец2]]="C",3)))</f>
        <v>3</v>
      </c>
      <c r="S373" s="106" t="s">
        <v>1640</v>
      </c>
    </row>
    <row r="374" spans="1:19" ht="28.5">
      <c r="A374" s="94" t="s">
        <v>1220</v>
      </c>
      <c r="B374" s="44" t="s">
        <v>437</v>
      </c>
      <c r="C374" s="44" t="s">
        <v>1328</v>
      </c>
      <c r="D374" s="60" t="s">
        <v>438</v>
      </c>
      <c r="E374" s="60" t="str">
        <f>RIGHT(Таблица68[[#This Row],[Полное  наименование]],19)</f>
        <v>SVA 100 G ANG PN 40</v>
      </c>
      <c r="F374" s="60" t="s">
        <v>39</v>
      </c>
      <c r="G374" s="60">
        <v>100</v>
      </c>
      <c r="H374" s="45">
        <v>40</v>
      </c>
      <c r="I374" s="45" t="s">
        <v>131</v>
      </c>
      <c r="J374" s="45" t="s">
        <v>225</v>
      </c>
      <c r="K374" s="46" t="s">
        <v>1287</v>
      </c>
      <c r="L374" s="44" t="s">
        <v>1289</v>
      </c>
      <c r="M374" s="75">
        <v>350</v>
      </c>
      <c r="N374" s="75">
        <f t="shared" si="19"/>
        <v>420</v>
      </c>
      <c r="O374" s="48" t="s">
        <v>40</v>
      </c>
      <c r="Q374" s="108" t="s">
        <v>6</v>
      </c>
      <c r="R374" s="69">
        <f>IF(Таблица68[[#This Row],[Столбец2]]="A",1,IF(Таблица68[[#This Row],[Столбец2]]="B",2,IF(Таблица68[[#This Row],[Столбец2]]="C",3)))</f>
        <v>3</v>
      </c>
      <c r="S374" s="106" t="s">
        <v>1640</v>
      </c>
    </row>
    <row r="375" spans="1:19" ht="28.5">
      <c r="A375" s="94" t="s">
        <v>1218</v>
      </c>
      <c r="B375" s="44" t="s">
        <v>437</v>
      </c>
      <c r="C375" s="44" t="s">
        <v>1329</v>
      </c>
      <c r="D375" s="60" t="s">
        <v>438</v>
      </c>
      <c r="E375" s="60" t="str">
        <f>RIGHT(Таблица68[[#This Row],[Полное  наименование]],19)</f>
        <v>SVA 125 G STR PN 40</v>
      </c>
      <c r="F375" s="60" t="s">
        <v>22</v>
      </c>
      <c r="G375" s="60">
        <v>125</v>
      </c>
      <c r="H375" s="45">
        <v>40</v>
      </c>
      <c r="I375" s="45" t="s">
        <v>131</v>
      </c>
      <c r="J375" s="45" t="s">
        <v>225</v>
      </c>
      <c r="K375" s="46" t="s">
        <v>1287</v>
      </c>
      <c r="L375" s="44" t="s">
        <v>1290</v>
      </c>
      <c r="M375" s="75">
        <v>580</v>
      </c>
      <c r="N375" s="75">
        <f t="shared" si="19"/>
        <v>696</v>
      </c>
      <c r="O375" s="48" t="s">
        <v>40</v>
      </c>
      <c r="Q375" s="54" t="s">
        <v>6</v>
      </c>
      <c r="R375" s="69">
        <f>IF(Таблица68[[#This Row],[Столбец2]]="A",1,IF(Таблица68[[#This Row],[Столбец2]]="B",2,IF(Таблица68[[#This Row],[Столбец2]]="C",3)))</f>
        <v>3</v>
      </c>
      <c r="S375" s="106" t="s">
        <v>1640</v>
      </c>
    </row>
    <row r="376" spans="1:19" ht="28.5">
      <c r="A376" s="94" t="s">
        <v>1221</v>
      </c>
      <c r="B376" s="44" t="s">
        <v>437</v>
      </c>
      <c r="C376" s="44" t="s">
        <v>1330</v>
      </c>
      <c r="D376" s="60" t="s">
        <v>438</v>
      </c>
      <c r="E376" s="60" t="str">
        <f>RIGHT(Таблица68[[#This Row],[Полное  наименование]],19)</f>
        <v>SVA 125 G ANG PN 40</v>
      </c>
      <c r="F376" s="60" t="s">
        <v>39</v>
      </c>
      <c r="G376" s="60">
        <v>125</v>
      </c>
      <c r="H376" s="45">
        <v>40</v>
      </c>
      <c r="I376" s="45" t="s">
        <v>131</v>
      </c>
      <c r="J376" s="45" t="s">
        <v>225</v>
      </c>
      <c r="K376" s="46" t="s">
        <v>1287</v>
      </c>
      <c r="L376" s="44" t="s">
        <v>1291</v>
      </c>
      <c r="M376" s="75">
        <v>580</v>
      </c>
      <c r="N376" s="75">
        <f t="shared" si="19"/>
        <v>696</v>
      </c>
      <c r="O376" s="48" t="s">
        <v>40</v>
      </c>
      <c r="Q376" s="54" t="s">
        <v>6</v>
      </c>
      <c r="R376" s="69">
        <f>IF(Таблица68[[#This Row],[Столбец2]]="A",1,IF(Таблица68[[#This Row],[Столбец2]]="B",2,IF(Таблица68[[#This Row],[Столбец2]]="C",3)))</f>
        <v>3</v>
      </c>
      <c r="S376" s="106" t="s">
        <v>1640</v>
      </c>
    </row>
    <row r="377" spans="1:19" ht="28.5">
      <c r="A377" s="94" t="s">
        <v>1219</v>
      </c>
      <c r="B377" s="44" t="s">
        <v>437</v>
      </c>
      <c r="C377" s="44" t="s">
        <v>1331</v>
      </c>
      <c r="D377" s="60" t="s">
        <v>438</v>
      </c>
      <c r="E377" s="60" t="str">
        <f>RIGHT(Таблица68[[#This Row],[Полное  наименование]],19)</f>
        <v>SVA 150 G STR PN 40</v>
      </c>
      <c r="F377" s="60" t="s">
        <v>22</v>
      </c>
      <c r="G377" s="60">
        <v>150</v>
      </c>
      <c r="H377" s="45">
        <v>40</v>
      </c>
      <c r="I377" s="45" t="s">
        <v>131</v>
      </c>
      <c r="J377" s="45" t="s">
        <v>225</v>
      </c>
      <c r="K377" s="46" t="s">
        <v>1287</v>
      </c>
      <c r="L377" s="44" t="s">
        <v>1292</v>
      </c>
      <c r="M377" s="75">
        <v>820</v>
      </c>
      <c r="N377" s="75">
        <f t="shared" si="19"/>
        <v>984</v>
      </c>
      <c r="O377" s="48" t="s">
        <v>40</v>
      </c>
      <c r="Q377" s="54" t="s">
        <v>6</v>
      </c>
      <c r="R377" s="69">
        <f>IF(Таблица68[[#This Row],[Столбец2]]="A",1,IF(Таблица68[[#This Row],[Столбец2]]="B",2,IF(Таблица68[[#This Row],[Столбец2]]="C",3)))</f>
        <v>3</v>
      </c>
      <c r="S377" s="106" t="s">
        <v>1640</v>
      </c>
    </row>
    <row r="378" spans="1:19" ht="28.5">
      <c r="A378" s="94" t="s">
        <v>1222</v>
      </c>
      <c r="B378" s="44" t="s">
        <v>437</v>
      </c>
      <c r="C378" s="44" t="s">
        <v>1332</v>
      </c>
      <c r="D378" s="60" t="s">
        <v>438</v>
      </c>
      <c r="E378" s="60" t="str">
        <f>RIGHT(Таблица68[[#This Row],[Полное  наименование]],19)</f>
        <v>SVA 150 G ANG PN 40</v>
      </c>
      <c r="F378" s="60" t="s">
        <v>39</v>
      </c>
      <c r="G378" s="60">
        <v>150</v>
      </c>
      <c r="H378" s="45">
        <v>40</v>
      </c>
      <c r="I378" s="45" t="s">
        <v>131</v>
      </c>
      <c r="J378" s="45" t="s">
        <v>225</v>
      </c>
      <c r="K378" s="46" t="s">
        <v>1287</v>
      </c>
      <c r="L378" s="44" t="s">
        <v>1293</v>
      </c>
      <c r="M378" s="75">
        <v>820</v>
      </c>
      <c r="N378" s="75">
        <f t="shared" si="19"/>
        <v>984</v>
      </c>
      <c r="O378" s="48" t="s">
        <v>40</v>
      </c>
      <c r="Q378" s="54" t="s">
        <v>6</v>
      </c>
      <c r="R378" s="69">
        <f>IF(Таблица68[[#This Row],[Столбец2]]="A",1,IF(Таблица68[[#This Row],[Столбец2]]="B",2,IF(Таблица68[[#This Row],[Столбец2]]="C",3)))</f>
        <v>3</v>
      </c>
      <c r="S378" s="106" t="s">
        <v>1640</v>
      </c>
    </row>
    <row r="379" spans="1:19" ht="28.5">
      <c r="A379" s="94" t="s">
        <v>1223</v>
      </c>
      <c r="B379" s="44" t="s">
        <v>437</v>
      </c>
      <c r="C379" s="44" t="s">
        <v>1716</v>
      </c>
      <c r="D379" s="60" t="s">
        <v>438</v>
      </c>
      <c r="E379" s="60" t="str">
        <f>RIGHT(Таблица68[[#This Row],[Полное  наименование]],19)</f>
        <v>SVA 100 G STR PN 52</v>
      </c>
      <c r="F379" s="60" t="s">
        <v>22</v>
      </c>
      <c r="G379" s="60">
        <v>100</v>
      </c>
      <c r="H379" s="45">
        <v>52</v>
      </c>
      <c r="I379" s="45" t="s">
        <v>131</v>
      </c>
      <c r="J379" s="45" t="s">
        <v>225</v>
      </c>
      <c r="K379" s="46" t="s">
        <v>1287</v>
      </c>
      <c r="L379" s="44" t="s">
        <v>1288</v>
      </c>
      <c r="M379" s="75">
        <v>410</v>
      </c>
      <c r="N379" s="75">
        <f t="shared" si="19"/>
        <v>492</v>
      </c>
      <c r="O379" s="48" t="s">
        <v>40</v>
      </c>
      <c r="Q379" s="54" t="s">
        <v>6</v>
      </c>
      <c r="R379" s="69">
        <f>IF(Таблица68[[#This Row],[Столбец2]]="A",1,IF(Таблица68[[#This Row],[Столбец2]]="B",2,IF(Таблица68[[#This Row],[Столбец2]]="C",3)))</f>
        <v>3</v>
      </c>
      <c r="S379" s="106" t="s">
        <v>1640</v>
      </c>
    </row>
    <row r="380" spans="1:19" ht="28.5">
      <c r="A380" s="94" t="s">
        <v>1224</v>
      </c>
      <c r="B380" s="44" t="s">
        <v>437</v>
      </c>
      <c r="C380" s="44" t="s">
        <v>1717</v>
      </c>
      <c r="D380" s="60" t="s">
        <v>438</v>
      </c>
      <c r="E380" s="60" t="str">
        <f>RIGHT(Таблица68[[#This Row],[Полное  наименование]],19)</f>
        <v>SVA 100 G ANG PN 52</v>
      </c>
      <c r="F380" s="60" t="s">
        <v>39</v>
      </c>
      <c r="G380" s="60">
        <v>100</v>
      </c>
      <c r="H380" s="45">
        <v>52</v>
      </c>
      <c r="I380" s="45" t="s">
        <v>131</v>
      </c>
      <c r="J380" s="45" t="s">
        <v>225</v>
      </c>
      <c r="K380" s="46" t="s">
        <v>1287</v>
      </c>
      <c r="L380" s="44" t="s">
        <v>1289</v>
      </c>
      <c r="M380" s="75">
        <v>410</v>
      </c>
      <c r="N380" s="75">
        <f t="shared" si="19"/>
        <v>492</v>
      </c>
      <c r="O380" s="48" t="s">
        <v>40</v>
      </c>
      <c r="Q380" s="54" t="s">
        <v>6</v>
      </c>
      <c r="R380" s="69">
        <f>IF(Таблица68[[#This Row],[Столбец2]]="A",1,IF(Таблица68[[#This Row],[Столбец2]]="B",2,IF(Таблица68[[#This Row],[Столбец2]]="C",3)))</f>
        <v>3</v>
      </c>
      <c r="S380" s="106" t="s">
        <v>1640</v>
      </c>
    </row>
    <row r="381" spans="1:19" ht="28.5">
      <c r="A381" s="94" t="s">
        <v>1225</v>
      </c>
      <c r="B381" s="44" t="s">
        <v>437</v>
      </c>
      <c r="C381" s="44" t="s">
        <v>1718</v>
      </c>
      <c r="D381" s="60" t="s">
        <v>438</v>
      </c>
      <c r="E381" s="60" t="str">
        <f>RIGHT(Таблица68[[#This Row],[Полное  наименование]],19)</f>
        <v>SVA 125 G STR PN 52</v>
      </c>
      <c r="F381" s="60" t="s">
        <v>22</v>
      </c>
      <c r="G381" s="60">
        <v>125</v>
      </c>
      <c r="H381" s="45">
        <v>52</v>
      </c>
      <c r="I381" s="45" t="s">
        <v>131</v>
      </c>
      <c r="J381" s="45" t="s">
        <v>225</v>
      </c>
      <c r="K381" s="46" t="s">
        <v>1287</v>
      </c>
      <c r="L381" s="44" t="s">
        <v>1290</v>
      </c>
      <c r="M381" s="75">
        <v>700</v>
      </c>
      <c r="N381" s="75">
        <f t="shared" si="19"/>
        <v>840</v>
      </c>
      <c r="O381" s="48" t="s">
        <v>40</v>
      </c>
      <c r="Q381" s="54" t="s">
        <v>6</v>
      </c>
      <c r="R381" s="69">
        <f>IF(Таблица68[[#This Row],[Столбец2]]="A",1,IF(Таблица68[[#This Row],[Столбец2]]="B",2,IF(Таблица68[[#This Row],[Столбец2]]="C",3)))</f>
        <v>3</v>
      </c>
      <c r="S381" s="106" t="s">
        <v>1640</v>
      </c>
    </row>
    <row r="382" spans="1:19" ht="28.5">
      <c r="A382" s="94" t="s">
        <v>1226</v>
      </c>
      <c r="B382" s="44" t="s">
        <v>437</v>
      </c>
      <c r="C382" s="44" t="s">
        <v>1719</v>
      </c>
      <c r="D382" s="60" t="s">
        <v>438</v>
      </c>
      <c r="E382" s="60" t="str">
        <f>RIGHT(Таблица68[[#This Row],[Полное  наименование]],19)</f>
        <v>SVA 125 G ANG PN 52</v>
      </c>
      <c r="F382" s="60" t="s">
        <v>39</v>
      </c>
      <c r="G382" s="60">
        <v>125</v>
      </c>
      <c r="H382" s="45">
        <v>52</v>
      </c>
      <c r="I382" s="45" t="s">
        <v>131</v>
      </c>
      <c r="J382" s="45" t="s">
        <v>225</v>
      </c>
      <c r="K382" s="46" t="s">
        <v>1287</v>
      </c>
      <c r="L382" s="44" t="s">
        <v>1291</v>
      </c>
      <c r="M382" s="75">
        <v>700</v>
      </c>
      <c r="N382" s="75">
        <f t="shared" si="19"/>
        <v>840</v>
      </c>
      <c r="O382" s="48" t="s">
        <v>40</v>
      </c>
      <c r="Q382" s="54" t="s">
        <v>6</v>
      </c>
      <c r="R382" s="69">
        <f>IF(Таблица68[[#This Row],[Столбец2]]="A",1,IF(Таблица68[[#This Row],[Столбец2]]="B",2,IF(Таблица68[[#This Row],[Столбец2]]="C",3)))</f>
        <v>3</v>
      </c>
      <c r="S382" s="106" t="s">
        <v>1640</v>
      </c>
    </row>
    <row r="383" spans="1:19" ht="28.5">
      <c r="A383" s="94" t="s">
        <v>1227</v>
      </c>
      <c r="B383" s="44" t="s">
        <v>437</v>
      </c>
      <c r="C383" s="44" t="s">
        <v>1720</v>
      </c>
      <c r="D383" s="60" t="s">
        <v>438</v>
      </c>
      <c r="E383" s="60" t="str">
        <f>RIGHT(Таблица68[[#This Row],[Полное  наименование]],19)</f>
        <v>SVA 150 G STR PN 52</v>
      </c>
      <c r="F383" s="60" t="s">
        <v>22</v>
      </c>
      <c r="G383" s="60">
        <v>150</v>
      </c>
      <c r="H383" s="45">
        <v>52</v>
      </c>
      <c r="I383" s="45" t="s">
        <v>131</v>
      </c>
      <c r="J383" s="45" t="s">
        <v>225</v>
      </c>
      <c r="K383" s="46" t="s">
        <v>1287</v>
      </c>
      <c r="L383" s="44" t="s">
        <v>1292</v>
      </c>
      <c r="M383" s="75">
        <v>980</v>
      </c>
      <c r="N383" s="75">
        <f t="shared" si="19"/>
        <v>1176</v>
      </c>
      <c r="O383" s="48" t="s">
        <v>40</v>
      </c>
      <c r="Q383" s="54" t="s">
        <v>6</v>
      </c>
      <c r="R383" s="69">
        <f>IF(Таблица68[[#This Row],[Столбец2]]="A",1,IF(Таблица68[[#This Row],[Столбец2]]="B",2,IF(Таблица68[[#This Row],[Столбец2]]="C",3)))</f>
        <v>3</v>
      </c>
      <c r="S383" s="106" t="s">
        <v>1640</v>
      </c>
    </row>
    <row r="384" spans="1:19" ht="28.5">
      <c r="A384" s="94" t="s">
        <v>1228</v>
      </c>
      <c r="B384" s="44" t="s">
        <v>437</v>
      </c>
      <c r="C384" s="44" t="s">
        <v>1721</v>
      </c>
      <c r="D384" s="60" t="s">
        <v>438</v>
      </c>
      <c r="E384" s="60" t="str">
        <f>RIGHT(Таблица68[[#This Row],[Полное  наименование]],19)</f>
        <v>SVA 150 G ANG PN 52</v>
      </c>
      <c r="F384" s="60" t="s">
        <v>39</v>
      </c>
      <c r="G384" s="60">
        <v>150</v>
      </c>
      <c r="H384" s="45">
        <v>52</v>
      </c>
      <c r="I384" s="45" t="s">
        <v>131</v>
      </c>
      <c r="J384" s="45" t="s">
        <v>225</v>
      </c>
      <c r="K384" s="46" t="s">
        <v>1287</v>
      </c>
      <c r="L384" s="44" t="s">
        <v>1293</v>
      </c>
      <c r="M384" s="75">
        <v>980</v>
      </c>
      <c r="N384" s="75">
        <f t="shared" si="19"/>
        <v>1176</v>
      </c>
      <c r="O384" s="48" t="s">
        <v>40</v>
      </c>
      <c r="Q384" s="54" t="s">
        <v>6</v>
      </c>
      <c r="R384" s="69">
        <f>IF(Таблица68[[#This Row],[Столбец2]]="A",1,IF(Таблица68[[#This Row],[Столбец2]]="B",2,IF(Таблица68[[#This Row],[Столбец2]]="C",3)))</f>
        <v>3</v>
      </c>
      <c r="S384" s="106" t="s">
        <v>1640</v>
      </c>
    </row>
    <row r="385" spans="1:19" ht="25.5">
      <c r="A385" s="94" t="s">
        <v>1229</v>
      </c>
      <c r="B385" s="44" t="s">
        <v>559</v>
      </c>
      <c r="C385" s="44" t="s">
        <v>1450</v>
      </c>
      <c r="D385" s="60" t="s">
        <v>1333</v>
      </c>
      <c r="E385" s="60" t="str">
        <f>RIGHT(Таблица68[[#This Row],[Полное  наименование]],19)</f>
        <v>FIA 100 G STR PN 40</v>
      </c>
      <c r="F385" s="60" t="s">
        <v>22</v>
      </c>
      <c r="G385" s="60">
        <v>100</v>
      </c>
      <c r="H385" s="45">
        <v>40</v>
      </c>
      <c r="I385" s="45" t="s">
        <v>131</v>
      </c>
      <c r="J385" s="45" t="s">
        <v>225</v>
      </c>
      <c r="K385" s="46" t="s">
        <v>1287</v>
      </c>
      <c r="L385" s="98"/>
      <c r="M385" s="75">
        <v>350</v>
      </c>
      <c r="N385" s="102">
        <f t="shared" si="19"/>
        <v>420</v>
      </c>
      <c r="O385" s="48" t="s">
        <v>40</v>
      </c>
      <c r="Q385" s="54" t="s">
        <v>6</v>
      </c>
      <c r="R385" s="69">
        <f>IF(Таблица68[[#This Row],[Столбец2]]="A",1,IF(Таблица68[[#This Row],[Столбец2]]="B",2,IF(Таблица68[[#This Row],[Столбец2]]="C",3)))</f>
        <v>3</v>
      </c>
      <c r="S385" s="106" t="s">
        <v>1640</v>
      </c>
    </row>
    <row r="386" spans="1:19" ht="25.5">
      <c r="A386" s="94" t="s">
        <v>1230</v>
      </c>
      <c r="B386" s="44" t="s">
        <v>559</v>
      </c>
      <c r="C386" s="44" t="s">
        <v>1451</v>
      </c>
      <c r="D386" s="60" t="s">
        <v>1333</v>
      </c>
      <c r="E386" s="60" t="str">
        <f>RIGHT(Таблица68[[#This Row],[Полное  наименование]],19)</f>
        <v>FIA 100 G ANG PN 40</v>
      </c>
      <c r="F386" s="60" t="s">
        <v>39</v>
      </c>
      <c r="G386" s="60">
        <v>100</v>
      </c>
      <c r="H386" s="45">
        <v>40</v>
      </c>
      <c r="I386" s="45" t="s">
        <v>131</v>
      </c>
      <c r="J386" s="45" t="s">
        <v>225</v>
      </c>
      <c r="K386" s="46" t="s">
        <v>1287</v>
      </c>
      <c r="L386" s="98"/>
      <c r="M386" s="75">
        <v>350</v>
      </c>
      <c r="N386" s="102">
        <f t="shared" si="19"/>
        <v>420</v>
      </c>
      <c r="O386" s="48" t="s">
        <v>40</v>
      </c>
      <c r="Q386" s="54" t="s">
        <v>6</v>
      </c>
      <c r="R386" s="69">
        <f>IF(Таблица68[[#This Row],[Столбец2]]="A",1,IF(Таблица68[[#This Row],[Столбец2]]="B",2,IF(Таблица68[[#This Row],[Столбец2]]="C",3)))</f>
        <v>3</v>
      </c>
      <c r="S386" s="106" t="s">
        <v>1640</v>
      </c>
    </row>
    <row r="387" spans="1:19" ht="25.5">
      <c r="A387" s="94" t="s">
        <v>1231</v>
      </c>
      <c r="B387" s="44" t="s">
        <v>559</v>
      </c>
      <c r="C387" s="44" t="s">
        <v>1452</v>
      </c>
      <c r="D387" s="60" t="s">
        <v>1333</v>
      </c>
      <c r="E387" s="60" t="str">
        <f>RIGHT(Таблица68[[#This Row],[Полное  наименование]],19)</f>
        <v>FIA 125 G STR PN 40</v>
      </c>
      <c r="F387" s="60" t="s">
        <v>22</v>
      </c>
      <c r="G387" s="60">
        <v>125</v>
      </c>
      <c r="H387" s="45">
        <v>40</v>
      </c>
      <c r="I387" s="45" t="s">
        <v>131</v>
      </c>
      <c r="J387" s="45" t="s">
        <v>225</v>
      </c>
      <c r="K387" s="46" t="s">
        <v>1287</v>
      </c>
      <c r="L387" s="98"/>
      <c r="M387" s="75">
        <v>590</v>
      </c>
      <c r="N387" s="102">
        <f t="shared" si="19"/>
        <v>708</v>
      </c>
      <c r="O387" s="48" t="s">
        <v>40</v>
      </c>
      <c r="Q387" s="54" t="s">
        <v>6</v>
      </c>
      <c r="R387" s="69">
        <f>IF(Таблица68[[#This Row],[Столбец2]]="A",1,IF(Таблица68[[#This Row],[Столбец2]]="B",2,IF(Таблица68[[#This Row],[Столбец2]]="C",3)))</f>
        <v>3</v>
      </c>
      <c r="S387" s="106" t="s">
        <v>1640</v>
      </c>
    </row>
    <row r="388" spans="1:19" ht="25.5">
      <c r="A388" s="94" t="s">
        <v>1232</v>
      </c>
      <c r="B388" s="44" t="s">
        <v>559</v>
      </c>
      <c r="C388" s="44" t="s">
        <v>1453</v>
      </c>
      <c r="D388" s="60" t="s">
        <v>1333</v>
      </c>
      <c r="E388" s="60" t="str">
        <f>RIGHT(Таблица68[[#This Row],[Полное  наименование]],19)</f>
        <v>FIA 125 G ANG PN 40</v>
      </c>
      <c r="F388" s="60" t="s">
        <v>39</v>
      </c>
      <c r="G388" s="60">
        <v>125</v>
      </c>
      <c r="H388" s="45">
        <v>40</v>
      </c>
      <c r="I388" s="45" t="s">
        <v>131</v>
      </c>
      <c r="J388" s="45" t="s">
        <v>225</v>
      </c>
      <c r="K388" s="46" t="s">
        <v>1287</v>
      </c>
      <c r="L388" s="98"/>
      <c r="M388" s="75">
        <v>590</v>
      </c>
      <c r="N388" s="102">
        <f t="shared" si="19"/>
        <v>708</v>
      </c>
      <c r="O388" s="48" t="s">
        <v>40</v>
      </c>
      <c r="Q388" s="54" t="s">
        <v>6</v>
      </c>
      <c r="R388" s="69">
        <f>IF(Таблица68[[#This Row],[Столбец2]]="A",1,IF(Таблица68[[#This Row],[Столбец2]]="B",2,IF(Таблица68[[#This Row],[Столбец2]]="C",3)))</f>
        <v>3</v>
      </c>
      <c r="S388" s="106" t="s">
        <v>1640</v>
      </c>
    </row>
    <row r="389" spans="1:19" ht="25.5">
      <c r="A389" s="94" t="s">
        <v>1233</v>
      </c>
      <c r="B389" s="44" t="s">
        <v>559</v>
      </c>
      <c r="C389" s="44" t="s">
        <v>1454</v>
      </c>
      <c r="D389" s="60" t="s">
        <v>1333</v>
      </c>
      <c r="E389" s="60" t="str">
        <f>RIGHT(Таблица68[[#This Row],[Полное  наименование]],19)</f>
        <v>FIA 150 G STR PN 40</v>
      </c>
      <c r="F389" s="60" t="s">
        <v>22</v>
      </c>
      <c r="G389" s="60">
        <v>150</v>
      </c>
      <c r="H389" s="45">
        <v>40</v>
      </c>
      <c r="I389" s="45" t="s">
        <v>131</v>
      </c>
      <c r="J389" s="45" t="s">
        <v>225</v>
      </c>
      <c r="K389" s="46" t="s">
        <v>1287</v>
      </c>
      <c r="L389" s="98"/>
      <c r="M389" s="75">
        <v>830</v>
      </c>
      <c r="N389" s="102">
        <f t="shared" si="19"/>
        <v>996</v>
      </c>
      <c r="O389" s="48" t="s">
        <v>40</v>
      </c>
      <c r="Q389" s="54" t="s">
        <v>6</v>
      </c>
      <c r="R389" s="69">
        <f>IF(Таблица68[[#This Row],[Столбец2]]="A",1,IF(Таблица68[[#This Row],[Столбец2]]="B",2,IF(Таблица68[[#This Row],[Столбец2]]="C",3)))</f>
        <v>3</v>
      </c>
      <c r="S389" s="106" t="s">
        <v>1640</v>
      </c>
    </row>
    <row r="390" spans="1:19" ht="25.5">
      <c r="A390" s="94" t="s">
        <v>1234</v>
      </c>
      <c r="B390" s="44" t="s">
        <v>559</v>
      </c>
      <c r="C390" s="44" t="s">
        <v>1455</v>
      </c>
      <c r="D390" s="60" t="s">
        <v>1333</v>
      </c>
      <c r="E390" s="60" t="str">
        <f>RIGHT(Таблица68[[#This Row],[Полное  наименование]],19)</f>
        <v>FIA 150 G ANG PN 40</v>
      </c>
      <c r="F390" s="60" t="s">
        <v>39</v>
      </c>
      <c r="G390" s="60">
        <v>150</v>
      </c>
      <c r="H390" s="45">
        <v>40</v>
      </c>
      <c r="I390" s="45" t="s">
        <v>131</v>
      </c>
      <c r="J390" s="45" t="s">
        <v>225</v>
      </c>
      <c r="K390" s="46" t="s">
        <v>1287</v>
      </c>
      <c r="L390" s="98"/>
      <c r="M390" s="75">
        <v>830</v>
      </c>
      <c r="N390" s="102">
        <f t="shared" si="19"/>
        <v>996</v>
      </c>
      <c r="O390" s="48" t="s">
        <v>40</v>
      </c>
      <c r="Q390" s="54" t="s">
        <v>6</v>
      </c>
      <c r="R390" s="69">
        <f>IF(Таблица68[[#This Row],[Столбец2]]="A",1,IF(Таблица68[[#This Row],[Столбец2]]="B",2,IF(Таблица68[[#This Row],[Столбец2]]="C",3)))</f>
        <v>3</v>
      </c>
      <c r="S390" s="106" t="s">
        <v>1640</v>
      </c>
    </row>
    <row r="391" spans="1:19" ht="25.5">
      <c r="A391" s="94" t="s">
        <v>1235</v>
      </c>
      <c r="B391" s="44" t="s">
        <v>559</v>
      </c>
      <c r="C391" s="44" t="s">
        <v>1456</v>
      </c>
      <c r="D391" s="60" t="s">
        <v>1333</v>
      </c>
      <c r="E391" s="60" t="str">
        <f>RIGHT(Таблица68[[#This Row],[Полное  наименование]],19)</f>
        <v>FIA 100 G STR PN 52</v>
      </c>
      <c r="F391" s="60" t="s">
        <v>22</v>
      </c>
      <c r="G391" s="60">
        <v>100</v>
      </c>
      <c r="H391" s="45">
        <v>52</v>
      </c>
      <c r="I391" s="45" t="s">
        <v>131</v>
      </c>
      <c r="J391" s="45" t="s">
        <v>225</v>
      </c>
      <c r="K391" s="46" t="s">
        <v>1287</v>
      </c>
      <c r="L391" s="98"/>
      <c r="M391" s="75">
        <v>400</v>
      </c>
      <c r="N391" s="102">
        <f t="shared" si="19"/>
        <v>480</v>
      </c>
      <c r="O391" s="48" t="s">
        <v>40</v>
      </c>
      <c r="Q391" s="54" t="s">
        <v>6</v>
      </c>
      <c r="R391" s="69">
        <f>IF(Таблица68[[#This Row],[Столбец2]]="A",1,IF(Таблица68[[#This Row],[Столбец2]]="B",2,IF(Таблица68[[#This Row],[Столбец2]]="C",3)))</f>
        <v>3</v>
      </c>
      <c r="S391" s="106" t="s">
        <v>1640</v>
      </c>
    </row>
    <row r="392" spans="1:19" ht="25.5">
      <c r="A392" s="94" t="s">
        <v>1236</v>
      </c>
      <c r="B392" s="44" t="s">
        <v>559</v>
      </c>
      <c r="C392" s="44" t="s">
        <v>1457</v>
      </c>
      <c r="D392" s="60" t="s">
        <v>1333</v>
      </c>
      <c r="E392" s="60" t="str">
        <f>RIGHT(Таблица68[[#This Row],[Полное  наименование]],19)</f>
        <v>FIA 100 G ANG PN 52</v>
      </c>
      <c r="F392" s="60" t="s">
        <v>39</v>
      </c>
      <c r="G392" s="60">
        <v>100</v>
      </c>
      <c r="H392" s="45">
        <v>52</v>
      </c>
      <c r="I392" s="45" t="s">
        <v>131</v>
      </c>
      <c r="J392" s="45" t="s">
        <v>225</v>
      </c>
      <c r="K392" s="46" t="s">
        <v>1287</v>
      </c>
      <c r="L392" s="98"/>
      <c r="M392" s="75">
        <v>400</v>
      </c>
      <c r="N392" s="102">
        <f t="shared" si="19"/>
        <v>480</v>
      </c>
      <c r="O392" s="48" t="s">
        <v>40</v>
      </c>
      <c r="Q392" s="54" t="s">
        <v>6</v>
      </c>
      <c r="R392" s="69">
        <f>IF(Таблица68[[#This Row],[Столбец2]]="A",1,IF(Таблица68[[#This Row],[Столбец2]]="B",2,IF(Таблица68[[#This Row],[Столбец2]]="C",3)))</f>
        <v>3</v>
      </c>
      <c r="S392" s="106" t="s">
        <v>1640</v>
      </c>
    </row>
    <row r="393" spans="1:19" ht="25.5">
      <c r="A393" s="94" t="s">
        <v>1237</v>
      </c>
      <c r="B393" s="44" t="s">
        <v>559</v>
      </c>
      <c r="C393" s="44" t="s">
        <v>1458</v>
      </c>
      <c r="D393" s="60" t="s">
        <v>1333</v>
      </c>
      <c r="E393" s="60" t="str">
        <f>RIGHT(Таблица68[[#This Row],[Полное  наименование]],19)</f>
        <v>FIA 125 G STR PN 52</v>
      </c>
      <c r="F393" s="60" t="s">
        <v>22</v>
      </c>
      <c r="G393" s="60">
        <v>125</v>
      </c>
      <c r="H393" s="45">
        <v>52</v>
      </c>
      <c r="I393" s="45" t="s">
        <v>131</v>
      </c>
      <c r="J393" s="45" t="s">
        <v>225</v>
      </c>
      <c r="K393" s="46" t="s">
        <v>1287</v>
      </c>
      <c r="L393" s="98"/>
      <c r="M393" s="75">
        <v>725</v>
      </c>
      <c r="N393" s="102">
        <f t="shared" si="19"/>
        <v>870</v>
      </c>
      <c r="O393" s="48" t="s">
        <v>40</v>
      </c>
      <c r="Q393" s="54" t="s">
        <v>6</v>
      </c>
      <c r="R393" s="69">
        <f>IF(Таблица68[[#This Row],[Столбец2]]="A",1,IF(Таблица68[[#This Row],[Столбец2]]="B",2,IF(Таблица68[[#This Row],[Столбец2]]="C",3)))</f>
        <v>3</v>
      </c>
      <c r="S393" s="106" t="s">
        <v>1640</v>
      </c>
    </row>
    <row r="394" spans="1:19" ht="25.5">
      <c r="A394" s="94" t="s">
        <v>1238</v>
      </c>
      <c r="B394" s="44" t="s">
        <v>559</v>
      </c>
      <c r="C394" s="44" t="s">
        <v>1459</v>
      </c>
      <c r="D394" s="60" t="s">
        <v>1333</v>
      </c>
      <c r="E394" s="60" t="str">
        <f>RIGHT(Таблица68[[#This Row],[Полное  наименование]],19)</f>
        <v>FIA 125 G ANG PN 52</v>
      </c>
      <c r="F394" s="60" t="s">
        <v>39</v>
      </c>
      <c r="G394" s="60">
        <v>125</v>
      </c>
      <c r="H394" s="45">
        <v>52</v>
      </c>
      <c r="I394" s="45" t="s">
        <v>131</v>
      </c>
      <c r="J394" s="45" t="s">
        <v>225</v>
      </c>
      <c r="K394" s="46" t="s">
        <v>1287</v>
      </c>
      <c r="L394" s="98"/>
      <c r="M394" s="75">
        <v>725</v>
      </c>
      <c r="N394" s="102">
        <f t="shared" si="19"/>
        <v>870</v>
      </c>
      <c r="O394" s="48" t="s">
        <v>40</v>
      </c>
      <c r="Q394" s="54" t="s">
        <v>6</v>
      </c>
      <c r="R394" s="69">
        <f>IF(Таблица68[[#This Row],[Столбец2]]="A",1,IF(Таблица68[[#This Row],[Столбец2]]="B",2,IF(Таблица68[[#This Row],[Столбец2]]="C",3)))</f>
        <v>3</v>
      </c>
      <c r="S394" s="106" t="s">
        <v>1640</v>
      </c>
    </row>
    <row r="395" spans="1:19" ht="25.5">
      <c r="A395" s="94" t="s">
        <v>1239</v>
      </c>
      <c r="B395" s="44" t="s">
        <v>559</v>
      </c>
      <c r="C395" s="44" t="s">
        <v>1460</v>
      </c>
      <c r="D395" s="60" t="s">
        <v>1333</v>
      </c>
      <c r="E395" s="60" t="str">
        <f>RIGHT(Таблица68[[#This Row],[Полное  наименование]],19)</f>
        <v>FIA 150 G STR PN 52</v>
      </c>
      <c r="F395" s="60" t="s">
        <v>22</v>
      </c>
      <c r="G395" s="60">
        <v>150</v>
      </c>
      <c r="H395" s="45">
        <v>52</v>
      </c>
      <c r="I395" s="45" t="s">
        <v>131</v>
      </c>
      <c r="J395" s="45" t="s">
        <v>225</v>
      </c>
      <c r="K395" s="46" t="s">
        <v>1287</v>
      </c>
      <c r="L395" s="98"/>
      <c r="M395" s="75">
        <v>990</v>
      </c>
      <c r="N395" s="102">
        <f t="shared" si="19"/>
        <v>1188</v>
      </c>
      <c r="O395" s="48" t="s">
        <v>40</v>
      </c>
      <c r="Q395" s="54" t="s">
        <v>6</v>
      </c>
      <c r="R395" s="69">
        <f>IF(Таблица68[[#This Row],[Столбец2]]="A",1,IF(Таблица68[[#This Row],[Столбец2]]="B",2,IF(Таблица68[[#This Row],[Столбец2]]="C",3)))</f>
        <v>3</v>
      </c>
      <c r="S395" s="106" t="s">
        <v>1640</v>
      </c>
    </row>
    <row r="396" spans="1:19" ht="25.5">
      <c r="A396" s="94" t="s">
        <v>1240</v>
      </c>
      <c r="B396" s="44" t="s">
        <v>559</v>
      </c>
      <c r="C396" s="44" t="s">
        <v>1461</v>
      </c>
      <c r="D396" s="60" t="s">
        <v>1333</v>
      </c>
      <c r="E396" s="60" t="str">
        <f>RIGHT(Таблица68[[#This Row],[Полное  наименование]],19)</f>
        <v>FIA 150 G ANG PN 52</v>
      </c>
      <c r="F396" s="60" t="s">
        <v>39</v>
      </c>
      <c r="G396" s="60">
        <v>150</v>
      </c>
      <c r="H396" s="45">
        <v>52</v>
      </c>
      <c r="I396" s="45" t="s">
        <v>131</v>
      </c>
      <c r="J396" s="45" t="s">
        <v>225</v>
      </c>
      <c r="K396" s="46" t="s">
        <v>1287</v>
      </c>
      <c r="L396" s="98"/>
      <c r="M396" s="75">
        <v>990</v>
      </c>
      <c r="N396" s="102">
        <f t="shared" si="19"/>
        <v>1188</v>
      </c>
      <c r="O396" s="48" t="s">
        <v>40</v>
      </c>
      <c r="Q396" s="54" t="s">
        <v>6</v>
      </c>
      <c r="R396" s="69">
        <f>IF(Таблица68[[#This Row],[Столбец2]]="A",1,IF(Таблица68[[#This Row],[Столбец2]]="B",2,IF(Таблица68[[#This Row],[Столбец2]]="C",3)))</f>
        <v>3</v>
      </c>
      <c r="S396" s="106" t="s">
        <v>1640</v>
      </c>
    </row>
    <row r="397" spans="1:19" ht="25.5">
      <c r="A397" s="94" t="s">
        <v>1241</v>
      </c>
      <c r="B397" s="44" t="s">
        <v>499</v>
      </c>
      <c r="C397" s="44" t="s">
        <v>1462</v>
      </c>
      <c r="D397" s="60" t="s">
        <v>1334</v>
      </c>
      <c r="E397" s="60" t="str">
        <f>RIGHT(Таблица68[[#This Row],[Полное  наименование]],19)</f>
        <v>CHV 100 G STR PN 40</v>
      </c>
      <c r="F397" s="60" t="s">
        <v>22</v>
      </c>
      <c r="G397" s="60">
        <v>100</v>
      </c>
      <c r="H397" s="45">
        <v>40</v>
      </c>
      <c r="I397" s="45" t="s">
        <v>131</v>
      </c>
      <c r="J397" s="45" t="s">
        <v>225</v>
      </c>
      <c r="K397" s="46" t="s">
        <v>1287</v>
      </c>
      <c r="L397" s="98"/>
      <c r="M397" s="75">
        <v>390</v>
      </c>
      <c r="N397" s="102">
        <f t="shared" si="19"/>
        <v>468</v>
      </c>
      <c r="O397" s="48" t="s">
        <v>40</v>
      </c>
      <c r="Q397" s="54" t="s">
        <v>6</v>
      </c>
      <c r="R397" s="69">
        <f>IF(Таблица68[[#This Row],[Столбец2]]="A",1,IF(Таблица68[[#This Row],[Столбец2]]="B",2,IF(Таблица68[[#This Row],[Столбец2]]="C",3)))</f>
        <v>3</v>
      </c>
      <c r="S397" s="106" t="s">
        <v>1640</v>
      </c>
    </row>
    <row r="398" spans="1:19" ht="25.5">
      <c r="A398" s="94" t="s">
        <v>1242</v>
      </c>
      <c r="B398" s="44" t="s">
        <v>499</v>
      </c>
      <c r="C398" s="44" t="s">
        <v>1463</v>
      </c>
      <c r="D398" s="60" t="s">
        <v>1334</v>
      </c>
      <c r="E398" s="60" t="str">
        <f>RIGHT(Таблица68[[#This Row],[Полное  наименование]],19)</f>
        <v>CHV 100 G ANG PN 40</v>
      </c>
      <c r="F398" s="60" t="s">
        <v>39</v>
      </c>
      <c r="G398" s="60">
        <v>100</v>
      </c>
      <c r="H398" s="45">
        <v>40</v>
      </c>
      <c r="I398" s="45" t="s">
        <v>131</v>
      </c>
      <c r="J398" s="45" t="s">
        <v>225</v>
      </c>
      <c r="K398" s="46" t="s">
        <v>1287</v>
      </c>
      <c r="L398" s="98"/>
      <c r="M398" s="75">
        <v>390</v>
      </c>
      <c r="N398" s="102">
        <f t="shared" si="19"/>
        <v>468</v>
      </c>
      <c r="O398" s="48" t="s">
        <v>40</v>
      </c>
      <c r="Q398" s="54" t="s">
        <v>6</v>
      </c>
      <c r="R398" s="69">
        <f>IF(Таблица68[[#This Row],[Столбец2]]="A",1,IF(Таблица68[[#This Row],[Столбец2]]="B",2,IF(Таблица68[[#This Row],[Столбец2]]="C",3)))</f>
        <v>3</v>
      </c>
      <c r="S398" s="106" t="s">
        <v>1640</v>
      </c>
    </row>
    <row r="399" spans="1:19" ht="25.5">
      <c r="A399" s="94" t="s">
        <v>1243</v>
      </c>
      <c r="B399" s="44" t="s">
        <v>499</v>
      </c>
      <c r="C399" s="44" t="s">
        <v>1464</v>
      </c>
      <c r="D399" s="60" t="s">
        <v>1334</v>
      </c>
      <c r="E399" s="60" t="str">
        <f>RIGHT(Таблица68[[#This Row],[Полное  наименование]],19)</f>
        <v>CHV 125 G STR PN 40</v>
      </c>
      <c r="F399" s="60" t="s">
        <v>22</v>
      </c>
      <c r="G399" s="60">
        <v>125</v>
      </c>
      <c r="H399" s="45">
        <v>40</v>
      </c>
      <c r="I399" s="45" t="s">
        <v>131</v>
      </c>
      <c r="J399" s="45" t="s">
        <v>225</v>
      </c>
      <c r="K399" s="46" t="s">
        <v>1287</v>
      </c>
      <c r="L399" s="98"/>
      <c r="M399" s="75">
        <v>680</v>
      </c>
      <c r="N399" s="102">
        <f t="shared" si="19"/>
        <v>816</v>
      </c>
      <c r="O399" s="48" t="s">
        <v>40</v>
      </c>
      <c r="Q399" s="54" t="s">
        <v>6</v>
      </c>
      <c r="R399" s="69">
        <f>IF(Таблица68[[#This Row],[Столбец2]]="A",1,IF(Таблица68[[#This Row],[Столбец2]]="B",2,IF(Таблица68[[#This Row],[Столбец2]]="C",3)))</f>
        <v>3</v>
      </c>
      <c r="S399" s="106" t="s">
        <v>1640</v>
      </c>
    </row>
    <row r="400" spans="1:19" ht="25.5">
      <c r="A400" s="94" t="s">
        <v>1244</v>
      </c>
      <c r="B400" s="44" t="s">
        <v>499</v>
      </c>
      <c r="C400" s="44" t="s">
        <v>1465</v>
      </c>
      <c r="D400" s="60" t="s">
        <v>1334</v>
      </c>
      <c r="E400" s="60" t="str">
        <f>RIGHT(Таблица68[[#This Row],[Полное  наименование]],19)</f>
        <v>CHV 125 G ANG PN 40</v>
      </c>
      <c r="F400" s="60" t="s">
        <v>39</v>
      </c>
      <c r="G400" s="60">
        <v>125</v>
      </c>
      <c r="H400" s="45">
        <v>40</v>
      </c>
      <c r="I400" s="45" t="s">
        <v>131</v>
      </c>
      <c r="J400" s="45" t="s">
        <v>225</v>
      </c>
      <c r="K400" s="46" t="s">
        <v>1287</v>
      </c>
      <c r="L400" s="98"/>
      <c r="M400" s="75">
        <v>680</v>
      </c>
      <c r="N400" s="102">
        <f t="shared" si="19"/>
        <v>816</v>
      </c>
      <c r="O400" s="48" t="s">
        <v>40</v>
      </c>
      <c r="Q400" s="54" t="s">
        <v>6</v>
      </c>
      <c r="R400" s="69">
        <f>IF(Таблица68[[#This Row],[Столбец2]]="A",1,IF(Таблица68[[#This Row],[Столбец2]]="B",2,IF(Таблица68[[#This Row],[Столбец2]]="C",3)))</f>
        <v>3</v>
      </c>
      <c r="S400" s="106" t="s">
        <v>1640</v>
      </c>
    </row>
    <row r="401" spans="1:19" ht="25.5">
      <c r="A401" s="94" t="s">
        <v>1245</v>
      </c>
      <c r="B401" s="44" t="s">
        <v>499</v>
      </c>
      <c r="C401" s="44" t="s">
        <v>1466</v>
      </c>
      <c r="D401" s="60" t="s">
        <v>1334</v>
      </c>
      <c r="E401" s="60" t="str">
        <f>RIGHT(Таблица68[[#This Row],[Полное  наименование]],19)</f>
        <v>CHV 150 G STR PN 40</v>
      </c>
      <c r="F401" s="60" t="s">
        <v>22</v>
      </c>
      <c r="G401" s="60">
        <v>150</v>
      </c>
      <c r="H401" s="45">
        <v>40</v>
      </c>
      <c r="I401" s="45" t="s">
        <v>131</v>
      </c>
      <c r="J401" s="45" t="s">
        <v>225</v>
      </c>
      <c r="K401" s="46" t="s">
        <v>1287</v>
      </c>
      <c r="L401" s="98"/>
      <c r="M401" s="75">
        <v>1000</v>
      </c>
      <c r="N401" s="102">
        <f t="shared" si="19"/>
        <v>1200</v>
      </c>
      <c r="O401" s="48" t="s">
        <v>40</v>
      </c>
      <c r="Q401" s="54" t="s">
        <v>6</v>
      </c>
      <c r="R401" s="69">
        <f>IF(Таблица68[[#This Row],[Столбец2]]="A",1,IF(Таблица68[[#This Row],[Столбец2]]="B",2,IF(Таблица68[[#This Row],[Столбец2]]="C",3)))</f>
        <v>3</v>
      </c>
      <c r="S401" s="106" t="s">
        <v>1640</v>
      </c>
    </row>
    <row r="402" spans="1:19" ht="25.5">
      <c r="A402" s="94" t="s">
        <v>1246</v>
      </c>
      <c r="B402" s="44" t="s">
        <v>499</v>
      </c>
      <c r="C402" s="44" t="s">
        <v>1467</v>
      </c>
      <c r="D402" s="60" t="s">
        <v>1334</v>
      </c>
      <c r="E402" s="60" t="str">
        <f>RIGHT(Таблица68[[#This Row],[Полное  наименование]],19)</f>
        <v>CHV 150 G ANG PN 40</v>
      </c>
      <c r="F402" s="60" t="s">
        <v>39</v>
      </c>
      <c r="G402" s="60">
        <v>150</v>
      </c>
      <c r="H402" s="45">
        <v>40</v>
      </c>
      <c r="I402" s="45" t="s">
        <v>131</v>
      </c>
      <c r="J402" s="45" t="s">
        <v>225</v>
      </c>
      <c r="K402" s="46" t="s">
        <v>1287</v>
      </c>
      <c r="L402" s="98"/>
      <c r="M402" s="75">
        <v>1000</v>
      </c>
      <c r="N402" s="102">
        <f t="shared" si="19"/>
        <v>1200</v>
      </c>
      <c r="O402" s="48" t="s">
        <v>40</v>
      </c>
      <c r="Q402" s="54" t="s">
        <v>6</v>
      </c>
      <c r="R402" s="69">
        <f>IF(Таблица68[[#This Row],[Столбец2]]="A",1,IF(Таблица68[[#This Row],[Столбец2]]="B",2,IF(Таблица68[[#This Row],[Столбец2]]="C",3)))</f>
        <v>3</v>
      </c>
      <c r="S402" s="106" t="s">
        <v>1640</v>
      </c>
    </row>
    <row r="403" spans="1:19" ht="25.5">
      <c r="A403" s="94" t="s">
        <v>1247</v>
      </c>
      <c r="B403" s="44" t="s">
        <v>499</v>
      </c>
      <c r="C403" s="44" t="s">
        <v>1468</v>
      </c>
      <c r="D403" s="60" t="s">
        <v>1334</v>
      </c>
      <c r="E403" s="60" t="str">
        <f>RIGHT(Таблица68[[#This Row],[Полное  наименование]],19)</f>
        <v>CHV 100 G STR PN 52</v>
      </c>
      <c r="F403" s="60" t="s">
        <v>22</v>
      </c>
      <c r="G403" s="60">
        <v>100</v>
      </c>
      <c r="H403" s="45">
        <v>52</v>
      </c>
      <c r="I403" s="45" t="s">
        <v>131</v>
      </c>
      <c r="J403" s="45" t="s">
        <v>225</v>
      </c>
      <c r="K403" s="46" t="s">
        <v>1287</v>
      </c>
      <c r="L403" s="98"/>
      <c r="M403" s="75">
        <v>460</v>
      </c>
      <c r="N403" s="102">
        <f t="shared" si="19"/>
        <v>552</v>
      </c>
      <c r="O403" s="48" t="s">
        <v>40</v>
      </c>
      <c r="Q403" s="54" t="s">
        <v>6</v>
      </c>
      <c r="R403" s="69">
        <f>IF(Таблица68[[#This Row],[Столбец2]]="A",1,IF(Таблица68[[#This Row],[Столбец2]]="B",2,IF(Таблица68[[#This Row],[Столбец2]]="C",3)))</f>
        <v>3</v>
      </c>
      <c r="S403" s="106" t="s">
        <v>1640</v>
      </c>
    </row>
    <row r="404" spans="1:19" ht="25.5">
      <c r="A404" s="94" t="s">
        <v>1248</v>
      </c>
      <c r="B404" s="44" t="s">
        <v>499</v>
      </c>
      <c r="C404" s="44" t="s">
        <v>1469</v>
      </c>
      <c r="D404" s="60" t="s">
        <v>1334</v>
      </c>
      <c r="E404" s="60" t="str">
        <f>RIGHT(Таблица68[[#This Row],[Полное  наименование]],19)</f>
        <v>CHV 100 G ANG PN 52</v>
      </c>
      <c r="F404" s="60" t="s">
        <v>39</v>
      </c>
      <c r="G404" s="60">
        <v>100</v>
      </c>
      <c r="H404" s="45">
        <v>52</v>
      </c>
      <c r="I404" s="45" t="s">
        <v>131</v>
      </c>
      <c r="J404" s="45" t="s">
        <v>225</v>
      </c>
      <c r="K404" s="46" t="s">
        <v>1287</v>
      </c>
      <c r="L404" s="98"/>
      <c r="M404" s="75">
        <v>460</v>
      </c>
      <c r="N404" s="102">
        <f t="shared" si="19"/>
        <v>552</v>
      </c>
      <c r="O404" s="48" t="s">
        <v>40</v>
      </c>
      <c r="Q404" s="54" t="s">
        <v>6</v>
      </c>
      <c r="R404" s="69">
        <f>IF(Таблица68[[#This Row],[Столбец2]]="A",1,IF(Таблица68[[#This Row],[Столбец2]]="B",2,IF(Таблица68[[#This Row],[Столбец2]]="C",3)))</f>
        <v>3</v>
      </c>
      <c r="S404" s="106" t="s">
        <v>1640</v>
      </c>
    </row>
    <row r="405" spans="1:19" ht="25.5">
      <c r="A405" s="94" t="s">
        <v>1249</v>
      </c>
      <c r="B405" s="44" t="s">
        <v>499</v>
      </c>
      <c r="C405" s="44" t="s">
        <v>1470</v>
      </c>
      <c r="D405" s="60" t="s">
        <v>1334</v>
      </c>
      <c r="E405" s="60" t="str">
        <f>RIGHT(Таблица68[[#This Row],[Полное  наименование]],19)</f>
        <v>CHV 125 G STR PN 52</v>
      </c>
      <c r="F405" s="60" t="s">
        <v>22</v>
      </c>
      <c r="G405" s="60">
        <v>125</v>
      </c>
      <c r="H405" s="45">
        <v>52</v>
      </c>
      <c r="I405" s="45" t="s">
        <v>131</v>
      </c>
      <c r="J405" s="45" t="s">
        <v>225</v>
      </c>
      <c r="K405" s="46" t="s">
        <v>1287</v>
      </c>
      <c r="L405" s="98"/>
      <c r="M405" s="75">
        <v>870</v>
      </c>
      <c r="N405" s="102">
        <f t="shared" ref="N405:N438" si="20">M405*1.2</f>
        <v>1044</v>
      </c>
      <c r="O405" s="48" t="s">
        <v>40</v>
      </c>
      <c r="Q405" s="54" t="s">
        <v>6</v>
      </c>
      <c r="R405" s="69">
        <f>IF(Таблица68[[#This Row],[Столбец2]]="A",1,IF(Таблица68[[#This Row],[Столбец2]]="B",2,IF(Таблица68[[#This Row],[Столбец2]]="C",3)))</f>
        <v>3</v>
      </c>
      <c r="S405" s="106" t="s">
        <v>1640</v>
      </c>
    </row>
    <row r="406" spans="1:19" ht="25.5">
      <c r="A406" s="94" t="s">
        <v>1250</v>
      </c>
      <c r="B406" s="44" t="s">
        <v>499</v>
      </c>
      <c r="C406" s="44" t="s">
        <v>1471</v>
      </c>
      <c r="D406" s="60" t="s">
        <v>1334</v>
      </c>
      <c r="E406" s="60" t="str">
        <f>RIGHT(Таблица68[[#This Row],[Полное  наименование]],19)</f>
        <v>CHV 125 G ANG PN 52</v>
      </c>
      <c r="F406" s="60" t="s">
        <v>39</v>
      </c>
      <c r="G406" s="60">
        <v>125</v>
      </c>
      <c r="H406" s="45">
        <v>52</v>
      </c>
      <c r="I406" s="45" t="s">
        <v>131</v>
      </c>
      <c r="J406" s="45" t="s">
        <v>225</v>
      </c>
      <c r="K406" s="46" t="s">
        <v>1287</v>
      </c>
      <c r="L406" s="98"/>
      <c r="M406" s="75">
        <v>870</v>
      </c>
      <c r="N406" s="102">
        <f t="shared" si="20"/>
        <v>1044</v>
      </c>
      <c r="O406" s="48" t="s">
        <v>40</v>
      </c>
      <c r="Q406" s="54" t="s">
        <v>6</v>
      </c>
      <c r="R406" s="69">
        <f>IF(Таблица68[[#This Row],[Столбец2]]="A",1,IF(Таблица68[[#This Row],[Столбец2]]="B",2,IF(Таблица68[[#This Row],[Столбец2]]="C",3)))</f>
        <v>3</v>
      </c>
      <c r="S406" s="106" t="s">
        <v>1640</v>
      </c>
    </row>
    <row r="407" spans="1:19" ht="25.5">
      <c r="A407" s="94" t="s">
        <v>1251</v>
      </c>
      <c r="B407" s="44" t="s">
        <v>499</v>
      </c>
      <c r="C407" s="44" t="s">
        <v>1472</v>
      </c>
      <c r="D407" s="60" t="s">
        <v>1334</v>
      </c>
      <c r="E407" s="60" t="str">
        <f>RIGHT(Таблица68[[#This Row],[Полное  наименование]],19)</f>
        <v>CHV 150 G STR PN 52</v>
      </c>
      <c r="F407" s="60" t="s">
        <v>22</v>
      </c>
      <c r="G407" s="60">
        <v>150</v>
      </c>
      <c r="H407" s="45">
        <v>52</v>
      </c>
      <c r="I407" s="45" t="s">
        <v>131</v>
      </c>
      <c r="J407" s="45" t="s">
        <v>225</v>
      </c>
      <c r="K407" s="46" t="s">
        <v>1287</v>
      </c>
      <c r="L407" s="98"/>
      <c r="M407" s="75">
        <v>1290</v>
      </c>
      <c r="N407" s="102">
        <f t="shared" si="20"/>
        <v>1548</v>
      </c>
      <c r="O407" s="48" t="s">
        <v>40</v>
      </c>
      <c r="Q407" s="54" t="s">
        <v>6</v>
      </c>
      <c r="R407" s="69">
        <f>IF(Таблица68[[#This Row],[Столбец2]]="A",1,IF(Таблица68[[#This Row],[Столбец2]]="B",2,IF(Таблица68[[#This Row],[Столбец2]]="C",3)))</f>
        <v>3</v>
      </c>
      <c r="S407" s="106" t="s">
        <v>1640</v>
      </c>
    </row>
    <row r="408" spans="1:19" ht="25.5">
      <c r="A408" s="94" t="s">
        <v>1252</v>
      </c>
      <c r="B408" s="44" t="s">
        <v>499</v>
      </c>
      <c r="C408" s="44" t="s">
        <v>1473</v>
      </c>
      <c r="D408" s="60" t="s">
        <v>1334</v>
      </c>
      <c r="E408" s="60" t="str">
        <f>RIGHT(Таблица68[[#This Row],[Полное  наименование]],19)</f>
        <v>CHV 150 G ANG PN 52</v>
      </c>
      <c r="F408" s="60" t="s">
        <v>39</v>
      </c>
      <c r="G408" s="60">
        <v>150</v>
      </c>
      <c r="H408" s="45">
        <v>52</v>
      </c>
      <c r="I408" s="45" t="s">
        <v>131</v>
      </c>
      <c r="J408" s="45" t="s">
        <v>225</v>
      </c>
      <c r="K408" s="46" t="s">
        <v>1287</v>
      </c>
      <c r="L408" s="98"/>
      <c r="M408" s="75">
        <v>1290</v>
      </c>
      <c r="N408" s="102">
        <f t="shared" si="20"/>
        <v>1548</v>
      </c>
      <c r="O408" s="48" t="s">
        <v>40</v>
      </c>
      <c r="Q408" s="54" t="s">
        <v>6</v>
      </c>
      <c r="R408" s="69">
        <f>IF(Таблица68[[#This Row],[Столбец2]]="A",1,IF(Таблица68[[#This Row],[Столбец2]]="B",2,IF(Таблица68[[#This Row],[Столбец2]]="C",3)))</f>
        <v>3</v>
      </c>
      <c r="S408" s="106" t="s">
        <v>1640</v>
      </c>
    </row>
    <row r="409" spans="1:19" ht="25.5">
      <c r="A409" s="94" t="s">
        <v>1253</v>
      </c>
      <c r="B409" s="44" t="s">
        <v>529</v>
      </c>
      <c r="C409" s="44" t="s">
        <v>1474</v>
      </c>
      <c r="D409" s="60" t="s">
        <v>1335</v>
      </c>
      <c r="E409" s="60" t="str">
        <f>RIGHT(Таблица68[[#This Row],[Полное  наименование]],19)</f>
        <v>SCA 100 G STR PN 40</v>
      </c>
      <c r="F409" s="60" t="s">
        <v>22</v>
      </c>
      <c r="G409" s="60">
        <v>100</v>
      </c>
      <c r="H409" s="45">
        <v>40</v>
      </c>
      <c r="I409" s="45" t="s">
        <v>131</v>
      </c>
      <c r="J409" s="45" t="s">
        <v>225</v>
      </c>
      <c r="K409" s="46" t="s">
        <v>1287</v>
      </c>
      <c r="L409" s="98"/>
      <c r="M409" s="75">
        <v>420</v>
      </c>
      <c r="N409" s="102">
        <f t="shared" si="20"/>
        <v>504</v>
      </c>
      <c r="O409" s="48" t="s">
        <v>40</v>
      </c>
      <c r="Q409" s="54" t="s">
        <v>6</v>
      </c>
      <c r="R409" s="69">
        <f>IF(Таблица68[[#This Row],[Столбец2]]="A",1,IF(Таблица68[[#This Row],[Столбец2]]="B",2,IF(Таблица68[[#This Row],[Столбец2]]="C",3)))</f>
        <v>3</v>
      </c>
      <c r="S409" s="106" t="s">
        <v>1640</v>
      </c>
    </row>
    <row r="410" spans="1:19" ht="25.5">
      <c r="A410" s="94" t="s">
        <v>1254</v>
      </c>
      <c r="B410" s="44" t="s">
        <v>529</v>
      </c>
      <c r="C410" s="44" t="s">
        <v>1475</v>
      </c>
      <c r="D410" s="60" t="s">
        <v>1335</v>
      </c>
      <c r="E410" s="60" t="str">
        <f>RIGHT(Таблица68[[#This Row],[Полное  наименование]],19)</f>
        <v>SCA 100 G ANG PN 40</v>
      </c>
      <c r="F410" s="60" t="s">
        <v>39</v>
      </c>
      <c r="G410" s="60">
        <v>100</v>
      </c>
      <c r="H410" s="45">
        <v>40</v>
      </c>
      <c r="I410" s="45" t="s">
        <v>131</v>
      </c>
      <c r="J410" s="45" t="s">
        <v>225</v>
      </c>
      <c r="K410" s="46" t="s">
        <v>1287</v>
      </c>
      <c r="L410" s="98"/>
      <c r="M410" s="75">
        <v>420</v>
      </c>
      <c r="N410" s="102">
        <f t="shared" si="20"/>
        <v>504</v>
      </c>
      <c r="O410" s="48" t="s">
        <v>40</v>
      </c>
      <c r="Q410" s="54" t="s">
        <v>6</v>
      </c>
      <c r="R410" s="69">
        <f>IF(Таблица68[[#This Row],[Столбец2]]="A",1,IF(Таблица68[[#This Row],[Столбец2]]="B",2,IF(Таблица68[[#This Row],[Столбец2]]="C",3)))</f>
        <v>3</v>
      </c>
      <c r="S410" s="106" t="s">
        <v>1640</v>
      </c>
    </row>
    <row r="411" spans="1:19" ht="25.5">
      <c r="A411" s="94" t="s">
        <v>1255</v>
      </c>
      <c r="B411" s="44" t="s">
        <v>529</v>
      </c>
      <c r="C411" s="44" t="s">
        <v>1476</v>
      </c>
      <c r="D411" s="60" t="s">
        <v>1335</v>
      </c>
      <c r="E411" s="60" t="str">
        <f>RIGHT(Таблица68[[#This Row],[Полное  наименование]],19)</f>
        <v>SCA 125 G STR PN 40</v>
      </c>
      <c r="F411" s="60" t="s">
        <v>22</v>
      </c>
      <c r="G411" s="60">
        <v>125</v>
      </c>
      <c r="H411" s="45">
        <v>40</v>
      </c>
      <c r="I411" s="45" t="s">
        <v>131</v>
      </c>
      <c r="J411" s="45" t="s">
        <v>225</v>
      </c>
      <c r="K411" s="46" t="s">
        <v>1287</v>
      </c>
      <c r="L411" s="98"/>
      <c r="M411" s="75">
        <v>830</v>
      </c>
      <c r="N411" s="102">
        <f t="shared" si="20"/>
        <v>996</v>
      </c>
      <c r="O411" s="48" t="s">
        <v>40</v>
      </c>
      <c r="Q411" s="54" t="s">
        <v>6</v>
      </c>
      <c r="R411" s="69">
        <f>IF(Таблица68[[#This Row],[Столбец2]]="A",1,IF(Таблица68[[#This Row],[Столбец2]]="B",2,IF(Таблица68[[#This Row],[Столбец2]]="C",3)))</f>
        <v>3</v>
      </c>
      <c r="S411" s="106" t="s">
        <v>1640</v>
      </c>
    </row>
    <row r="412" spans="1:19" ht="25.5">
      <c r="A412" s="94" t="s">
        <v>1256</v>
      </c>
      <c r="B412" s="44" t="s">
        <v>529</v>
      </c>
      <c r="C412" s="44" t="s">
        <v>1477</v>
      </c>
      <c r="D412" s="60" t="s">
        <v>1335</v>
      </c>
      <c r="E412" s="60" t="str">
        <f>RIGHT(Таблица68[[#This Row],[Полное  наименование]],19)</f>
        <v>SCA 125 G ANG PN 40</v>
      </c>
      <c r="F412" s="60" t="s">
        <v>39</v>
      </c>
      <c r="G412" s="60">
        <v>125</v>
      </c>
      <c r="H412" s="45">
        <v>40</v>
      </c>
      <c r="I412" s="45" t="s">
        <v>131</v>
      </c>
      <c r="J412" s="45" t="s">
        <v>225</v>
      </c>
      <c r="K412" s="46" t="s">
        <v>1287</v>
      </c>
      <c r="L412" s="98"/>
      <c r="M412" s="75">
        <v>830</v>
      </c>
      <c r="N412" s="102">
        <f t="shared" si="20"/>
        <v>996</v>
      </c>
      <c r="O412" s="48" t="s">
        <v>40</v>
      </c>
      <c r="Q412" s="54" t="s">
        <v>6</v>
      </c>
      <c r="R412" s="69">
        <f>IF(Таблица68[[#This Row],[Столбец2]]="A",1,IF(Таблица68[[#This Row],[Столбец2]]="B",2,IF(Таблица68[[#This Row],[Столбец2]]="C",3)))</f>
        <v>3</v>
      </c>
      <c r="S412" s="106" t="s">
        <v>1640</v>
      </c>
    </row>
    <row r="413" spans="1:19" ht="25.5">
      <c r="A413" s="94" t="s">
        <v>1257</v>
      </c>
      <c r="B413" s="44" t="s">
        <v>529</v>
      </c>
      <c r="C413" s="44" t="s">
        <v>1478</v>
      </c>
      <c r="D413" s="60" t="s">
        <v>1335</v>
      </c>
      <c r="E413" s="60" t="str">
        <f>RIGHT(Таблица68[[#This Row],[Полное  наименование]],19)</f>
        <v>SCA 150 G STR PN 40</v>
      </c>
      <c r="F413" s="60" t="s">
        <v>22</v>
      </c>
      <c r="G413" s="60">
        <v>150</v>
      </c>
      <c r="H413" s="45">
        <v>40</v>
      </c>
      <c r="I413" s="45" t="s">
        <v>131</v>
      </c>
      <c r="J413" s="45" t="s">
        <v>225</v>
      </c>
      <c r="K413" s="46" t="s">
        <v>1287</v>
      </c>
      <c r="L413" s="98"/>
      <c r="M413" s="75">
        <v>1200</v>
      </c>
      <c r="N413" s="102">
        <f t="shared" si="20"/>
        <v>1440</v>
      </c>
      <c r="O413" s="48" t="s">
        <v>40</v>
      </c>
      <c r="Q413" s="54" t="s">
        <v>6</v>
      </c>
      <c r="R413" s="69">
        <f>IF(Таблица68[[#This Row],[Столбец2]]="A",1,IF(Таблица68[[#This Row],[Столбец2]]="B",2,IF(Таблица68[[#This Row],[Столбец2]]="C",3)))</f>
        <v>3</v>
      </c>
      <c r="S413" s="106" t="s">
        <v>1640</v>
      </c>
    </row>
    <row r="414" spans="1:19" ht="25.5">
      <c r="A414" s="94" t="s">
        <v>1258</v>
      </c>
      <c r="B414" s="44" t="s">
        <v>529</v>
      </c>
      <c r="C414" s="44" t="s">
        <v>1479</v>
      </c>
      <c r="D414" s="60" t="s">
        <v>1335</v>
      </c>
      <c r="E414" s="60" t="str">
        <f>RIGHT(Таблица68[[#This Row],[Полное  наименование]],19)</f>
        <v>SCA 150 G ANG PN 40</v>
      </c>
      <c r="F414" s="60" t="s">
        <v>39</v>
      </c>
      <c r="G414" s="60">
        <v>150</v>
      </c>
      <c r="H414" s="45">
        <v>40</v>
      </c>
      <c r="I414" s="45" t="s">
        <v>131</v>
      </c>
      <c r="J414" s="45" t="s">
        <v>225</v>
      </c>
      <c r="K414" s="46" t="s">
        <v>1287</v>
      </c>
      <c r="L414" s="98"/>
      <c r="M414" s="75">
        <v>1200</v>
      </c>
      <c r="N414" s="102">
        <f t="shared" si="20"/>
        <v>1440</v>
      </c>
      <c r="O414" s="48" t="s">
        <v>40</v>
      </c>
      <c r="Q414" s="54" t="s">
        <v>6</v>
      </c>
      <c r="R414" s="69">
        <f>IF(Таблица68[[#This Row],[Столбец2]]="A",1,IF(Таблица68[[#This Row],[Столбец2]]="B",2,IF(Таблица68[[#This Row],[Столбец2]]="C",3)))</f>
        <v>3</v>
      </c>
      <c r="S414" s="106" t="s">
        <v>1640</v>
      </c>
    </row>
    <row r="415" spans="1:19" ht="25.5">
      <c r="A415" s="94" t="s">
        <v>1259</v>
      </c>
      <c r="B415" s="44" t="s">
        <v>529</v>
      </c>
      <c r="C415" s="44" t="s">
        <v>1480</v>
      </c>
      <c r="D415" s="60" t="s">
        <v>1335</v>
      </c>
      <c r="E415" s="60" t="str">
        <f>RIGHT(Таблица68[[#This Row],[Полное  наименование]],19)</f>
        <v>SCA 100 G STR PN 52</v>
      </c>
      <c r="F415" s="60" t="s">
        <v>22</v>
      </c>
      <c r="G415" s="60">
        <v>100</v>
      </c>
      <c r="H415" s="45">
        <v>52</v>
      </c>
      <c r="I415" s="45" t="s">
        <v>131</v>
      </c>
      <c r="J415" s="45" t="s">
        <v>225</v>
      </c>
      <c r="K415" s="46" t="s">
        <v>1287</v>
      </c>
      <c r="L415" s="98"/>
      <c r="M415" s="75">
        <v>480</v>
      </c>
      <c r="N415" s="102">
        <f t="shared" si="20"/>
        <v>576</v>
      </c>
      <c r="O415" s="48" t="s">
        <v>40</v>
      </c>
      <c r="Q415" s="54" t="s">
        <v>6</v>
      </c>
      <c r="R415" s="69">
        <f>IF(Таблица68[[#This Row],[Столбец2]]="A",1,IF(Таблица68[[#This Row],[Столбец2]]="B",2,IF(Таблица68[[#This Row],[Столбец2]]="C",3)))</f>
        <v>3</v>
      </c>
      <c r="S415" s="106" t="s">
        <v>1640</v>
      </c>
    </row>
    <row r="416" spans="1:19" ht="25.5">
      <c r="A416" s="94" t="s">
        <v>1260</v>
      </c>
      <c r="B416" s="44" t="s">
        <v>529</v>
      </c>
      <c r="C416" s="44" t="s">
        <v>1481</v>
      </c>
      <c r="D416" s="60" t="s">
        <v>1335</v>
      </c>
      <c r="E416" s="60" t="str">
        <f>RIGHT(Таблица68[[#This Row],[Полное  наименование]],19)</f>
        <v>SCA 100 G ANG PN 52</v>
      </c>
      <c r="F416" s="60" t="s">
        <v>39</v>
      </c>
      <c r="G416" s="60">
        <v>100</v>
      </c>
      <c r="H416" s="45">
        <v>52</v>
      </c>
      <c r="I416" s="45" t="s">
        <v>131</v>
      </c>
      <c r="J416" s="45" t="s">
        <v>225</v>
      </c>
      <c r="K416" s="46" t="s">
        <v>1287</v>
      </c>
      <c r="L416" s="98"/>
      <c r="M416" s="75">
        <v>480</v>
      </c>
      <c r="N416" s="102">
        <f t="shared" si="20"/>
        <v>576</v>
      </c>
      <c r="O416" s="48" t="s">
        <v>40</v>
      </c>
      <c r="Q416" s="54" t="s">
        <v>6</v>
      </c>
      <c r="R416" s="69">
        <f>IF(Таблица68[[#This Row],[Столбец2]]="A",1,IF(Таблица68[[#This Row],[Столбец2]]="B",2,IF(Таблица68[[#This Row],[Столбец2]]="C",3)))</f>
        <v>3</v>
      </c>
      <c r="S416" s="106" t="s">
        <v>1640</v>
      </c>
    </row>
    <row r="417" spans="1:19" ht="25.5">
      <c r="A417" s="94" t="s">
        <v>1261</v>
      </c>
      <c r="B417" s="44" t="s">
        <v>529</v>
      </c>
      <c r="C417" s="44" t="s">
        <v>1482</v>
      </c>
      <c r="D417" s="60" t="s">
        <v>1335</v>
      </c>
      <c r="E417" s="60" t="str">
        <f>RIGHT(Таблица68[[#This Row],[Полное  наименование]],19)</f>
        <v>SCA 125 G STR PN 52</v>
      </c>
      <c r="F417" s="60" t="s">
        <v>22</v>
      </c>
      <c r="G417" s="60">
        <v>125</v>
      </c>
      <c r="H417" s="45">
        <v>52</v>
      </c>
      <c r="I417" s="45" t="s">
        <v>131</v>
      </c>
      <c r="J417" s="45" t="s">
        <v>225</v>
      </c>
      <c r="K417" s="46" t="s">
        <v>1287</v>
      </c>
      <c r="L417" s="98"/>
      <c r="M417" s="75">
        <v>990</v>
      </c>
      <c r="N417" s="102">
        <f t="shared" si="20"/>
        <v>1188</v>
      </c>
      <c r="O417" s="48" t="s">
        <v>40</v>
      </c>
      <c r="Q417" s="54" t="s">
        <v>6</v>
      </c>
      <c r="R417" s="69">
        <f>IF(Таблица68[[#This Row],[Столбец2]]="A",1,IF(Таблица68[[#This Row],[Столбец2]]="B",2,IF(Таблица68[[#This Row],[Столбец2]]="C",3)))</f>
        <v>3</v>
      </c>
      <c r="S417" s="106" t="s">
        <v>1640</v>
      </c>
    </row>
    <row r="418" spans="1:19" ht="25.5">
      <c r="A418" s="94" t="s">
        <v>1262</v>
      </c>
      <c r="B418" s="44" t="s">
        <v>529</v>
      </c>
      <c r="C418" s="44" t="s">
        <v>1483</v>
      </c>
      <c r="D418" s="60" t="s">
        <v>1335</v>
      </c>
      <c r="E418" s="60" t="str">
        <f>RIGHT(Таблица68[[#This Row],[Полное  наименование]],19)</f>
        <v>SCA 125 G ANG PN 52</v>
      </c>
      <c r="F418" s="60" t="s">
        <v>39</v>
      </c>
      <c r="G418" s="60">
        <v>125</v>
      </c>
      <c r="H418" s="45">
        <v>52</v>
      </c>
      <c r="I418" s="45" t="s">
        <v>131</v>
      </c>
      <c r="J418" s="45" t="s">
        <v>225</v>
      </c>
      <c r="K418" s="46" t="s">
        <v>1287</v>
      </c>
      <c r="L418" s="98"/>
      <c r="M418" s="75">
        <v>990</v>
      </c>
      <c r="N418" s="102">
        <f t="shared" si="20"/>
        <v>1188</v>
      </c>
      <c r="O418" s="48" t="s">
        <v>40</v>
      </c>
      <c r="Q418" s="54" t="s">
        <v>6</v>
      </c>
      <c r="R418" s="69">
        <f>IF(Таблица68[[#This Row],[Столбец2]]="A",1,IF(Таблица68[[#This Row],[Столбец2]]="B",2,IF(Таблица68[[#This Row],[Столбец2]]="C",3)))</f>
        <v>3</v>
      </c>
      <c r="S418" s="106" t="s">
        <v>1640</v>
      </c>
    </row>
    <row r="419" spans="1:19" ht="25.5">
      <c r="A419" s="94" t="s">
        <v>1263</v>
      </c>
      <c r="B419" s="44" t="s">
        <v>529</v>
      </c>
      <c r="C419" s="44" t="s">
        <v>1484</v>
      </c>
      <c r="D419" s="45" t="s">
        <v>1335</v>
      </c>
      <c r="E419" s="45" t="str">
        <f>RIGHT(Таблица68[[#This Row],[Полное  наименование]],19)</f>
        <v>SCA 150 G STR PN 52</v>
      </c>
      <c r="F419" s="45" t="s">
        <v>22</v>
      </c>
      <c r="G419" s="45">
        <v>150</v>
      </c>
      <c r="H419" s="45">
        <v>52</v>
      </c>
      <c r="I419" s="45" t="s">
        <v>131</v>
      </c>
      <c r="J419" s="45" t="s">
        <v>225</v>
      </c>
      <c r="K419" s="46" t="s">
        <v>1287</v>
      </c>
      <c r="L419" s="98"/>
      <c r="M419" s="75">
        <v>1400</v>
      </c>
      <c r="N419" s="102">
        <f t="shared" si="20"/>
        <v>1680</v>
      </c>
      <c r="O419" s="48" t="s">
        <v>40</v>
      </c>
      <c r="Q419" s="54" t="s">
        <v>6</v>
      </c>
      <c r="R419" s="69">
        <f>IF(Таблица68[[#This Row],[Столбец2]]="A",1,IF(Таблица68[[#This Row],[Столбец2]]="B",2,IF(Таблица68[[#This Row],[Столбец2]]="C",3)))</f>
        <v>3</v>
      </c>
      <c r="S419" s="106" t="s">
        <v>1640</v>
      </c>
    </row>
    <row r="420" spans="1:19" ht="25.5">
      <c r="A420" s="94" t="s">
        <v>1264</v>
      </c>
      <c r="B420" s="44" t="s">
        <v>529</v>
      </c>
      <c r="C420" s="44" t="s">
        <v>1485</v>
      </c>
      <c r="D420" s="45" t="s">
        <v>1335</v>
      </c>
      <c r="E420" s="45" t="str">
        <f>RIGHT(Таблица68[[#This Row],[Полное  наименование]],19)</f>
        <v>SCA 150 G ANG PN 52</v>
      </c>
      <c r="F420" s="45" t="s">
        <v>39</v>
      </c>
      <c r="G420" s="45">
        <v>150</v>
      </c>
      <c r="H420" s="45">
        <v>52</v>
      </c>
      <c r="I420" s="45" t="s">
        <v>131</v>
      </c>
      <c r="J420" s="45" t="s">
        <v>225</v>
      </c>
      <c r="K420" s="46" t="s">
        <v>1287</v>
      </c>
      <c r="L420" s="98"/>
      <c r="M420" s="75">
        <v>1400</v>
      </c>
      <c r="N420" s="102">
        <f t="shared" si="20"/>
        <v>1680</v>
      </c>
      <c r="O420" s="48" t="s">
        <v>40</v>
      </c>
      <c r="Q420" s="54" t="s">
        <v>6</v>
      </c>
      <c r="R420" s="69">
        <f>IF(Таблица68[[#This Row],[Столбец2]]="A",1,IF(Таблица68[[#This Row],[Столбец2]]="B",2,IF(Таблица68[[#This Row],[Столбец2]]="C",3)))</f>
        <v>3</v>
      </c>
      <c r="S420" s="106" t="s">
        <v>1640</v>
      </c>
    </row>
    <row r="421" spans="1:19" ht="28.5">
      <c r="A421" s="94" t="s">
        <v>1265</v>
      </c>
      <c r="B421" s="44" t="s">
        <v>824</v>
      </c>
      <c r="C421" s="44" t="s">
        <v>1424</v>
      </c>
      <c r="D421" s="45" t="s">
        <v>393</v>
      </c>
      <c r="E421" s="45" t="str">
        <f>RIGHT(Таблица68[[#This Row],[Полное  наименование]],7)</f>
        <v>PM 20 G</v>
      </c>
      <c r="F421" s="45" t="s">
        <v>22</v>
      </c>
      <c r="G421" s="45">
        <v>20</v>
      </c>
      <c r="H421" s="51" t="s">
        <v>384</v>
      </c>
      <c r="I421" s="45" t="s">
        <v>385</v>
      </c>
      <c r="J421" s="45" t="s">
        <v>365</v>
      </c>
      <c r="K421" s="46" t="s">
        <v>1430</v>
      </c>
      <c r="L421" s="98"/>
      <c r="M421" s="75">
        <v>400</v>
      </c>
      <c r="N421" s="102">
        <f t="shared" si="20"/>
        <v>480</v>
      </c>
      <c r="O421" s="48" t="s">
        <v>40</v>
      </c>
      <c r="Q421" s="54" t="s">
        <v>6</v>
      </c>
      <c r="R421" s="69">
        <f>IF(Таблица68[[#This Row],[Столбец2]]="A",1,IF(Таблица68[[#This Row],[Столбец2]]="B",2,IF(Таблица68[[#This Row],[Столбец2]]="C",3)))</f>
        <v>3</v>
      </c>
      <c r="S421" s="106" t="s">
        <v>1640</v>
      </c>
    </row>
    <row r="422" spans="1:19" ht="28.5">
      <c r="A422" s="94" t="s">
        <v>1266</v>
      </c>
      <c r="B422" s="44" t="s">
        <v>824</v>
      </c>
      <c r="C422" s="44" t="s">
        <v>1425</v>
      </c>
      <c r="D422" s="45" t="s">
        <v>393</v>
      </c>
      <c r="E422" s="45" t="str">
        <f>RIGHT(Таблица68[[#This Row],[Полное  наименование]],7)</f>
        <v>PM 25 G</v>
      </c>
      <c r="F422" s="45" t="s">
        <v>22</v>
      </c>
      <c r="G422" s="45">
        <v>25</v>
      </c>
      <c r="H422" s="51" t="s">
        <v>384</v>
      </c>
      <c r="I422" s="45" t="s">
        <v>385</v>
      </c>
      <c r="J422" s="45" t="s">
        <v>365</v>
      </c>
      <c r="K422" s="46" t="s">
        <v>1430</v>
      </c>
      <c r="L422" s="98"/>
      <c r="M422" s="75">
        <v>550</v>
      </c>
      <c r="N422" s="102">
        <f t="shared" si="20"/>
        <v>660</v>
      </c>
      <c r="O422" s="48" t="s">
        <v>40</v>
      </c>
      <c r="Q422" s="54" t="s">
        <v>6</v>
      </c>
      <c r="R422" s="69">
        <f>IF(Таблица68[[#This Row],[Столбец2]]="A",1,IF(Таблица68[[#This Row],[Столбец2]]="B",2,IF(Таблица68[[#This Row],[Столбец2]]="C",3)))</f>
        <v>3</v>
      </c>
      <c r="S422" s="106" t="s">
        <v>1640</v>
      </c>
    </row>
    <row r="423" spans="1:19" ht="28.5">
      <c r="A423" s="94" t="s">
        <v>1267</v>
      </c>
      <c r="B423" s="44" t="s">
        <v>824</v>
      </c>
      <c r="C423" s="44" t="s">
        <v>1426</v>
      </c>
      <c r="D423" s="45" t="s">
        <v>393</v>
      </c>
      <c r="E423" s="45" t="str">
        <f>RIGHT(Таблица68[[#This Row],[Полное  наименование]],7)</f>
        <v>PM 32 G</v>
      </c>
      <c r="F423" s="45" t="s">
        <v>22</v>
      </c>
      <c r="G423" s="45">
        <v>32</v>
      </c>
      <c r="H423" s="51" t="s">
        <v>384</v>
      </c>
      <c r="I423" s="45" t="s">
        <v>385</v>
      </c>
      <c r="J423" s="45" t="s">
        <v>365</v>
      </c>
      <c r="K423" s="46" t="s">
        <v>1430</v>
      </c>
      <c r="L423" s="98"/>
      <c r="M423" s="75">
        <v>680</v>
      </c>
      <c r="N423" s="102">
        <f t="shared" si="20"/>
        <v>816</v>
      </c>
      <c r="O423" s="48" t="s">
        <v>40</v>
      </c>
      <c r="Q423" s="54" t="s">
        <v>6</v>
      </c>
      <c r="R423" s="69">
        <f>IF(Таблица68[[#This Row],[Столбец2]]="A",1,IF(Таблица68[[#This Row],[Столбец2]]="B",2,IF(Таблица68[[#This Row],[Столбец2]]="C",3)))</f>
        <v>3</v>
      </c>
      <c r="S423" s="106" t="s">
        <v>1640</v>
      </c>
    </row>
    <row r="424" spans="1:19" ht="28.5">
      <c r="A424" s="94" t="s">
        <v>1268</v>
      </c>
      <c r="B424" s="44" t="s">
        <v>824</v>
      </c>
      <c r="C424" s="44" t="s">
        <v>1427</v>
      </c>
      <c r="D424" s="45" t="s">
        <v>393</v>
      </c>
      <c r="E424" s="45" t="str">
        <f>RIGHT(Таблица68[[#This Row],[Полное  наименование]],7)</f>
        <v>PM 40 G</v>
      </c>
      <c r="F424" s="45" t="s">
        <v>22</v>
      </c>
      <c r="G424" s="45">
        <v>40</v>
      </c>
      <c r="H424" s="51" t="s">
        <v>384</v>
      </c>
      <c r="I424" s="45" t="s">
        <v>385</v>
      </c>
      <c r="J424" s="45" t="s">
        <v>365</v>
      </c>
      <c r="K424" s="46" t="s">
        <v>1430</v>
      </c>
      <c r="L424" s="98"/>
      <c r="M424" s="75">
        <v>780</v>
      </c>
      <c r="N424" s="102">
        <f t="shared" si="20"/>
        <v>936</v>
      </c>
      <c r="O424" s="48" t="s">
        <v>40</v>
      </c>
      <c r="Q424" s="54" t="s">
        <v>6</v>
      </c>
      <c r="R424" s="69">
        <f>IF(Таблица68[[#This Row],[Столбец2]]="A",1,IF(Таблица68[[#This Row],[Столбец2]]="B",2,IF(Таблица68[[#This Row],[Столбец2]]="C",3)))</f>
        <v>3</v>
      </c>
      <c r="S424" s="106" t="s">
        <v>1640</v>
      </c>
    </row>
    <row r="425" spans="1:19" ht="28.5">
      <c r="A425" s="94" t="s">
        <v>1269</v>
      </c>
      <c r="B425" s="44" t="s">
        <v>824</v>
      </c>
      <c r="C425" s="44" t="s">
        <v>1428</v>
      </c>
      <c r="D425" s="45" t="s">
        <v>393</v>
      </c>
      <c r="E425" s="45" t="str">
        <f>RIGHT(Таблица68[[#This Row],[Полное  наименование]],7)</f>
        <v>PM 50 G</v>
      </c>
      <c r="F425" s="45" t="s">
        <v>22</v>
      </c>
      <c r="G425" s="45">
        <v>50</v>
      </c>
      <c r="H425" s="51" t="s">
        <v>384</v>
      </c>
      <c r="I425" s="45" t="s">
        <v>385</v>
      </c>
      <c r="J425" s="45" t="s">
        <v>365</v>
      </c>
      <c r="K425" s="46" t="s">
        <v>1430</v>
      </c>
      <c r="L425" s="98"/>
      <c r="M425" s="75">
        <v>910</v>
      </c>
      <c r="N425" s="102">
        <f t="shared" si="20"/>
        <v>1092</v>
      </c>
      <c r="O425" s="48" t="s">
        <v>40</v>
      </c>
      <c r="Q425" s="54" t="s">
        <v>6</v>
      </c>
      <c r="R425" s="69">
        <f>IF(Таблица68[[#This Row],[Столбец2]]="A",1,IF(Таблица68[[#This Row],[Столбец2]]="B",2,IF(Таблица68[[#This Row],[Столбец2]]="C",3)))</f>
        <v>3</v>
      </c>
      <c r="S425" s="106" t="s">
        <v>1640</v>
      </c>
    </row>
    <row r="426" spans="1:19" ht="28.5">
      <c r="A426" s="94" t="s">
        <v>1270</v>
      </c>
      <c r="B426" s="44" t="s">
        <v>824</v>
      </c>
      <c r="C426" s="44" t="s">
        <v>1429</v>
      </c>
      <c r="D426" s="45" t="s">
        <v>393</v>
      </c>
      <c r="E426" s="45" t="str">
        <f>RIGHT(Таблица68[[#This Row],[Полное  наименование]],8)</f>
        <v>PM 100 G</v>
      </c>
      <c r="F426" s="45" t="s">
        <v>22</v>
      </c>
      <c r="G426" s="45">
        <v>100</v>
      </c>
      <c r="H426" s="51" t="s">
        <v>384</v>
      </c>
      <c r="I426" s="45" t="s">
        <v>385</v>
      </c>
      <c r="J426" s="45" t="s">
        <v>365</v>
      </c>
      <c r="K426" s="46" t="s">
        <v>1430</v>
      </c>
      <c r="L426" s="98"/>
      <c r="M426" s="75">
        <v>2350</v>
      </c>
      <c r="N426" s="102">
        <f t="shared" si="20"/>
        <v>2820</v>
      </c>
      <c r="O426" s="48" t="s">
        <v>40</v>
      </c>
      <c r="Q426" s="54" t="s">
        <v>6</v>
      </c>
      <c r="R426" s="69">
        <f>IF(Таблица68[[#This Row],[Столбец2]]="A",1,IF(Таблица68[[#This Row],[Столбец2]]="B",2,IF(Таблица68[[#This Row],[Столбец2]]="C",3)))</f>
        <v>3</v>
      </c>
      <c r="S426" s="106" t="s">
        <v>1640</v>
      </c>
    </row>
    <row r="427" spans="1:19" ht="25.5">
      <c r="A427" s="45" t="s">
        <v>1271</v>
      </c>
      <c r="B427" s="44" t="s">
        <v>824</v>
      </c>
      <c r="C427" s="44" t="s">
        <v>1443</v>
      </c>
      <c r="D427" s="45" t="s">
        <v>903</v>
      </c>
      <c r="E427" s="45" t="s">
        <v>1444</v>
      </c>
      <c r="F427" s="45" t="s">
        <v>22</v>
      </c>
      <c r="G427" s="45">
        <v>20</v>
      </c>
      <c r="H427" s="45">
        <v>52</v>
      </c>
      <c r="I427" s="45" t="s">
        <v>406</v>
      </c>
      <c r="J427" s="45" t="s">
        <v>225</v>
      </c>
      <c r="K427" s="46" t="s">
        <v>1442</v>
      </c>
      <c r="L427" s="44" t="s">
        <v>912</v>
      </c>
      <c r="M427" s="75">
        <v>490</v>
      </c>
      <c r="N427" s="75">
        <f t="shared" si="20"/>
        <v>588</v>
      </c>
      <c r="O427" s="48" t="s">
        <v>40</v>
      </c>
      <c r="Q427" s="54" t="s">
        <v>6</v>
      </c>
      <c r="R427" s="69">
        <f>IF(Таблица68[[#This Row],[Столбец2]]="A",1,IF(Таблица68[[#This Row],[Столбец2]]="B",2,IF(Таблица68[[#This Row],[Столбец2]]="C",3)))</f>
        <v>3</v>
      </c>
      <c r="S427" s="106" t="s">
        <v>1640</v>
      </c>
    </row>
    <row r="428" spans="1:19" ht="16.5">
      <c r="A428" s="45" t="s">
        <v>1272</v>
      </c>
      <c r="B428" s="44" t="s">
        <v>824</v>
      </c>
      <c r="C428" s="44" t="s">
        <v>1432</v>
      </c>
      <c r="D428" s="45" t="s">
        <v>903</v>
      </c>
      <c r="E428" s="45" t="s">
        <v>1437</v>
      </c>
      <c r="F428" s="45" t="s">
        <v>22</v>
      </c>
      <c r="G428" s="45">
        <v>25</v>
      </c>
      <c r="H428" s="45">
        <v>52</v>
      </c>
      <c r="I428" s="45" t="s">
        <v>406</v>
      </c>
      <c r="J428" s="45" t="s">
        <v>225</v>
      </c>
      <c r="K428" s="46" t="s">
        <v>1442</v>
      </c>
      <c r="L428" s="44" t="s">
        <v>1445</v>
      </c>
      <c r="M428" s="75">
        <v>620</v>
      </c>
      <c r="N428" s="75">
        <f t="shared" si="20"/>
        <v>744</v>
      </c>
      <c r="O428" s="48" t="s">
        <v>40</v>
      </c>
      <c r="Q428" s="57" t="s">
        <v>4</v>
      </c>
      <c r="R428" s="69">
        <f>IF(Таблица68[[#This Row],[Столбец2]]="A",1,IF(Таблица68[[#This Row],[Столбец2]]="B",2,IF(Таблица68[[#This Row],[Столбец2]]="C",3)))</f>
        <v>2</v>
      </c>
      <c r="S428" s="106" t="s">
        <v>1603</v>
      </c>
    </row>
    <row r="429" spans="1:19" ht="25.5">
      <c r="A429" s="45" t="s">
        <v>1273</v>
      </c>
      <c r="B429" s="44" t="s">
        <v>824</v>
      </c>
      <c r="C429" s="44" t="s">
        <v>1433</v>
      </c>
      <c r="D429" s="45" t="s">
        <v>903</v>
      </c>
      <c r="E429" s="45" t="s">
        <v>1438</v>
      </c>
      <c r="F429" s="45" t="s">
        <v>22</v>
      </c>
      <c r="G429" s="45">
        <v>32</v>
      </c>
      <c r="H429" s="45">
        <v>52</v>
      </c>
      <c r="I429" s="45" t="s">
        <v>406</v>
      </c>
      <c r="J429" s="45" t="s">
        <v>225</v>
      </c>
      <c r="K429" s="46" t="s">
        <v>1442</v>
      </c>
      <c r="L429" s="44" t="s">
        <v>1446</v>
      </c>
      <c r="M429" s="75">
        <v>800</v>
      </c>
      <c r="N429" s="75">
        <f t="shared" si="20"/>
        <v>960</v>
      </c>
      <c r="O429" s="48" t="s">
        <v>40</v>
      </c>
      <c r="Q429" s="54" t="s">
        <v>6</v>
      </c>
      <c r="R429" s="69">
        <f>IF(Таблица68[[#This Row],[Столбец2]]="A",1,IF(Таблица68[[#This Row],[Столбец2]]="B",2,IF(Таблица68[[#This Row],[Столбец2]]="C",3)))</f>
        <v>3</v>
      </c>
      <c r="S429" s="106" t="s">
        <v>1640</v>
      </c>
    </row>
    <row r="430" spans="1:19" ht="16.5">
      <c r="A430" s="45" t="s">
        <v>1274</v>
      </c>
      <c r="B430" s="44" t="s">
        <v>824</v>
      </c>
      <c r="C430" s="44" t="s">
        <v>1434</v>
      </c>
      <c r="D430" s="45" t="s">
        <v>903</v>
      </c>
      <c r="E430" s="45" t="s">
        <v>1439</v>
      </c>
      <c r="F430" s="45" t="s">
        <v>22</v>
      </c>
      <c r="G430" s="45">
        <v>40</v>
      </c>
      <c r="H430" s="45">
        <v>52</v>
      </c>
      <c r="I430" s="45" t="s">
        <v>406</v>
      </c>
      <c r="J430" s="45" t="s">
        <v>225</v>
      </c>
      <c r="K430" s="46" t="s">
        <v>1442</v>
      </c>
      <c r="L430" s="44" t="s">
        <v>1447</v>
      </c>
      <c r="M430" s="75">
        <v>950</v>
      </c>
      <c r="N430" s="75">
        <f t="shared" si="20"/>
        <v>1140</v>
      </c>
      <c r="O430" s="48" t="s">
        <v>40</v>
      </c>
      <c r="Q430" s="57" t="s">
        <v>4</v>
      </c>
      <c r="R430" s="69">
        <f>IF(Таблица68[[#This Row],[Столбец2]]="A",1,IF(Таблица68[[#This Row],[Столбец2]]="B",2,IF(Таблица68[[#This Row],[Столбец2]]="C",3)))</f>
        <v>2</v>
      </c>
      <c r="S430" s="106" t="s">
        <v>1603</v>
      </c>
    </row>
    <row r="431" spans="1:19" ht="16.5">
      <c r="A431" s="45" t="s">
        <v>1275</v>
      </c>
      <c r="B431" s="44" t="s">
        <v>824</v>
      </c>
      <c r="C431" s="44" t="s">
        <v>1435</v>
      </c>
      <c r="D431" s="45" t="s">
        <v>903</v>
      </c>
      <c r="E431" s="45" t="s">
        <v>1440</v>
      </c>
      <c r="F431" s="45" t="s">
        <v>22</v>
      </c>
      <c r="G431" s="45">
        <v>50</v>
      </c>
      <c r="H431" s="45">
        <v>52</v>
      </c>
      <c r="I431" s="45" t="s">
        <v>406</v>
      </c>
      <c r="J431" s="45" t="s">
        <v>225</v>
      </c>
      <c r="K431" s="46" t="s">
        <v>1442</v>
      </c>
      <c r="L431" s="44" t="s">
        <v>1448</v>
      </c>
      <c r="M431" s="75">
        <v>1050</v>
      </c>
      <c r="N431" s="75">
        <f t="shared" si="20"/>
        <v>1260</v>
      </c>
      <c r="O431" s="48" t="s">
        <v>40</v>
      </c>
      <c r="Q431" s="57" t="s">
        <v>4</v>
      </c>
      <c r="R431" s="69">
        <f>IF(Таблица68[[#This Row],[Столбец2]]="A",1,IF(Таблица68[[#This Row],[Столбец2]]="B",2,IF(Таблица68[[#This Row],[Столбец2]]="C",3)))</f>
        <v>2</v>
      </c>
      <c r="S431" s="106" t="s">
        <v>1603</v>
      </c>
    </row>
    <row r="432" spans="1:19" ht="25.5">
      <c r="A432" s="45" t="s">
        <v>1276</v>
      </c>
      <c r="B432" s="44" t="s">
        <v>824</v>
      </c>
      <c r="C432" s="44" t="s">
        <v>1436</v>
      </c>
      <c r="D432" s="45" t="s">
        <v>903</v>
      </c>
      <c r="E432" s="45" t="s">
        <v>1441</v>
      </c>
      <c r="F432" s="45" t="s">
        <v>22</v>
      </c>
      <c r="G432" s="45">
        <v>65</v>
      </c>
      <c r="H432" s="45">
        <v>52</v>
      </c>
      <c r="I432" s="45" t="s">
        <v>406</v>
      </c>
      <c r="J432" s="45" t="s">
        <v>225</v>
      </c>
      <c r="K432" s="46" t="s">
        <v>1442</v>
      </c>
      <c r="L432" s="44" t="s">
        <v>1449</v>
      </c>
      <c r="M432" s="75">
        <v>1500</v>
      </c>
      <c r="N432" s="75">
        <f t="shared" si="20"/>
        <v>1800</v>
      </c>
      <c r="O432" s="48" t="s">
        <v>40</v>
      </c>
      <c r="Q432" s="54" t="s">
        <v>6</v>
      </c>
      <c r="R432" s="69">
        <f>IF(Таблица68[[#This Row],[Столбец2]]="A",1,IF(Таблица68[[#This Row],[Столбец2]]="B",2,IF(Таблица68[[#This Row],[Столбец2]]="C",3)))</f>
        <v>3</v>
      </c>
      <c r="S432" s="106" t="s">
        <v>1640</v>
      </c>
    </row>
    <row r="433" spans="1:19" ht="16.5">
      <c r="A433" s="94" t="s">
        <v>1277</v>
      </c>
      <c r="B433" s="44" t="s">
        <v>1499</v>
      </c>
      <c r="C433" s="44" t="s">
        <v>1499</v>
      </c>
      <c r="D433" s="45" t="s">
        <v>679</v>
      </c>
      <c r="E433" s="45" t="s">
        <v>1498</v>
      </c>
      <c r="G433" s="38">
        <v>25</v>
      </c>
      <c r="H433" s="38">
        <v>52</v>
      </c>
      <c r="I433" s="45" t="s">
        <v>682</v>
      </c>
      <c r="J433" s="45" t="s">
        <v>683</v>
      </c>
      <c r="K433" s="40" t="s">
        <v>1442</v>
      </c>
      <c r="L433" s="98"/>
      <c r="M433" s="100">
        <v>585</v>
      </c>
      <c r="N433" s="102">
        <f t="shared" si="20"/>
        <v>702</v>
      </c>
      <c r="O433" s="47" t="s">
        <v>40</v>
      </c>
      <c r="Q433" s="57" t="s">
        <v>4</v>
      </c>
      <c r="R433" s="69">
        <f>IF(Таблица68[[#This Row],[Столбец2]]="A",1,IF(Таблица68[[#This Row],[Столбец2]]="B",2,IF(Таблица68[[#This Row],[Столбец2]]="C",3)))</f>
        <v>2</v>
      </c>
      <c r="S433" s="103" t="s">
        <v>1603</v>
      </c>
    </row>
    <row r="434" spans="1:19" ht="16.5">
      <c r="A434" s="94" t="s">
        <v>1278</v>
      </c>
      <c r="B434" s="44" t="s">
        <v>1500</v>
      </c>
      <c r="C434" s="44" t="s">
        <v>1500</v>
      </c>
      <c r="D434" s="45" t="s">
        <v>679</v>
      </c>
      <c r="E434" s="45" t="s">
        <v>1501</v>
      </c>
      <c r="G434" s="38">
        <v>25</v>
      </c>
      <c r="H434" s="38">
        <v>52</v>
      </c>
      <c r="I434" s="45" t="s">
        <v>682</v>
      </c>
      <c r="J434" s="45" t="s">
        <v>683</v>
      </c>
      <c r="K434" s="40" t="s">
        <v>1442</v>
      </c>
      <c r="L434" s="98"/>
      <c r="M434" s="100">
        <v>585</v>
      </c>
      <c r="N434" s="102">
        <f t="shared" si="20"/>
        <v>702</v>
      </c>
      <c r="O434" s="47" t="s">
        <v>40</v>
      </c>
      <c r="Q434" s="57" t="s">
        <v>4</v>
      </c>
      <c r="R434" s="69">
        <f>IF(Таблица68[[#This Row],[Столбец2]]="A",1,IF(Таблица68[[#This Row],[Столбец2]]="B",2,IF(Таблица68[[#This Row],[Столбец2]]="C",3)))</f>
        <v>2</v>
      </c>
      <c r="S434" s="103" t="s">
        <v>1603</v>
      </c>
    </row>
    <row r="435" spans="1:19" ht="16.5">
      <c r="A435" s="94" t="s">
        <v>1279</v>
      </c>
      <c r="B435" s="44" t="s">
        <v>1503</v>
      </c>
      <c r="C435" s="44" t="s">
        <v>1503</v>
      </c>
      <c r="D435" s="45" t="s">
        <v>679</v>
      </c>
      <c r="E435" s="45" t="s">
        <v>1510</v>
      </c>
      <c r="G435" s="38">
        <v>32</v>
      </c>
      <c r="H435" s="38">
        <v>52</v>
      </c>
      <c r="I435" s="45" t="s">
        <v>682</v>
      </c>
      <c r="J435" s="45" t="s">
        <v>683</v>
      </c>
      <c r="K435" s="40" t="s">
        <v>1442</v>
      </c>
      <c r="L435" s="98"/>
      <c r="M435" s="100">
        <v>615</v>
      </c>
      <c r="N435" s="102">
        <f t="shared" si="20"/>
        <v>738</v>
      </c>
      <c r="O435" s="47" t="s">
        <v>40</v>
      </c>
      <c r="Q435" s="57" t="s">
        <v>4</v>
      </c>
      <c r="R435" s="69">
        <f>IF(Таблица68[[#This Row],[Столбец2]]="A",1,IF(Таблица68[[#This Row],[Столбец2]]="B",2,IF(Таблица68[[#This Row],[Столбец2]]="C",3)))</f>
        <v>2</v>
      </c>
      <c r="S435" s="106" t="s">
        <v>1603</v>
      </c>
    </row>
    <row r="436" spans="1:19" ht="16.5">
      <c r="A436" s="94" t="s">
        <v>1280</v>
      </c>
      <c r="B436" s="44" t="s">
        <v>1502</v>
      </c>
      <c r="C436" s="44" t="s">
        <v>1502</v>
      </c>
      <c r="D436" s="45" t="s">
        <v>679</v>
      </c>
      <c r="E436" s="45" t="s">
        <v>1511</v>
      </c>
      <c r="G436" s="38">
        <v>32</v>
      </c>
      <c r="H436" s="38">
        <v>52</v>
      </c>
      <c r="I436" s="45" t="s">
        <v>682</v>
      </c>
      <c r="J436" s="45" t="s">
        <v>683</v>
      </c>
      <c r="K436" s="40" t="s">
        <v>1442</v>
      </c>
      <c r="L436" s="98"/>
      <c r="M436" s="100">
        <v>615</v>
      </c>
      <c r="N436" s="102">
        <f t="shared" si="20"/>
        <v>738</v>
      </c>
      <c r="O436" s="47" t="s">
        <v>40</v>
      </c>
      <c r="Q436" s="57" t="s">
        <v>4</v>
      </c>
      <c r="R436" s="69">
        <f>IF(Таблица68[[#This Row],[Столбец2]]="A",1,IF(Таблица68[[#This Row],[Столбец2]]="B",2,IF(Таблица68[[#This Row],[Столбец2]]="C",3)))</f>
        <v>2</v>
      </c>
      <c r="S436" s="106" t="s">
        <v>1603</v>
      </c>
    </row>
    <row r="437" spans="1:19" ht="16.5">
      <c r="A437" s="94" t="s">
        <v>1281</v>
      </c>
      <c r="B437" s="44" t="s">
        <v>1504</v>
      </c>
      <c r="C437" s="44" t="s">
        <v>1504</v>
      </c>
      <c r="D437" s="45" t="s">
        <v>679</v>
      </c>
      <c r="E437" s="45" t="s">
        <v>1512</v>
      </c>
      <c r="G437" s="38">
        <v>40</v>
      </c>
      <c r="H437" s="38">
        <v>52</v>
      </c>
      <c r="I437" s="45" t="s">
        <v>682</v>
      </c>
      <c r="J437" s="45" t="s">
        <v>683</v>
      </c>
      <c r="K437" s="40" t="s">
        <v>1442</v>
      </c>
      <c r="L437" s="98"/>
      <c r="M437" s="100">
        <v>725</v>
      </c>
      <c r="N437" s="102">
        <f t="shared" si="20"/>
        <v>870</v>
      </c>
      <c r="O437" s="47" t="s">
        <v>40</v>
      </c>
      <c r="Q437" s="57" t="s">
        <v>4</v>
      </c>
      <c r="R437" s="69">
        <f>IF(Таблица68[[#This Row],[Столбец2]]="A",1,IF(Таблица68[[#This Row],[Столбец2]]="B",2,IF(Таблица68[[#This Row],[Столбец2]]="C",3)))</f>
        <v>2</v>
      </c>
      <c r="S437" s="106" t="s">
        <v>1603</v>
      </c>
    </row>
    <row r="438" spans="1:19" ht="16.5">
      <c r="A438" s="94" t="s">
        <v>1282</v>
      </c>
      <c r="B438" s="44" t="s">
        <v>1505</v>
      </c>
      <c r="C438" s="44" t="s">
        <v>1505</v>
      </c>
      <c r="D438" s="45" t="s">
        <v>679</v>
      </c>
      <c r="E438" s="45" t="s">
        <v>1513</v>
      </c>
      <c r="G438" s="38">
        <v>40</v>
      </c>
      <c r="H438" s="38">
        <v>52</v>
      </c>
      <c r="I438" s="45" t="s">
        <v>682</v>
      </c>
      <c r="J438" s="45" t="s">
        <v>683</v>
      </c>
      <c r="K438" s="40" t="s">
        <v>1442</v>
      </c>
      <c r="L438" s="98"/>
      <c r="M438" s="100">
        <v>725</v>
      </c>
      <c r="N438" s="102">
        <f t="shared" si="20"/>
        <v>870</v>
      </c>
      <c r="O438" s="47" t="s">
        <v>40</v>
      </c>
      <c r="Q438" s="57" t="s">
        <v>4</v>
      </c>
      <c r="R438" s="69">
        <f>IF(Таблица68[[#This Row],[Столбец2]]="A",1,IF(Таблица68[[#This Row],[Столбец2]]="B",2,IF(Таблица68[[#This Row],[Столбец2]]="C",3)))</f>
        <v>2</v>
      </c>
      <c r="S438" s="106" t="s">
        <v>1603</v>
      </c>
    </row>
    <row r="439" spans="1:19" ht="16.5">
      <c r="A439" s="94" t="s">
        <v>1283</v>
      </c>
      <c r="B439" s="44" t="s">
        <v>1506</v>
      </c>
      <c r="C439" s="44" t="s">
        <v>1506</v>
      </c>
      <c r="D439" s="45" t="s">
        <v>679</v>
      </c>
      <c r="E439" s="45" t="s">
        <v>1514</v>
      </c>
      <c r="G439" s="38">
        <v>50</v>
      </c>
      <c r="H439" s="38">
        <v>52</v>
      </c>
      <c r="I439" s="45" t="s">
        <v>682</v>
      </c>
      <c r="J439" s="45" t="s">
        <v>683</v>
      </c>
      <c r="K439" s="40" t="s">
        <v>1442</v>
      </c>
      <c r="L439" s="98"/>
      <c r="M439" s="100">
        <v>795</v>
      </c>
      <c r="N439" s="102">
        <f t="shared" ref="N439:N442" si="21">M439*1.2</f>
        <v>954</v>
      </c>
      <c r="O439" s="47" t="s">
        <v>40</v>
      </c>
      <c r="Q439" s="57" t="s">
        <v>4</v>
      </c>
      <c r="R439" s="69">
        <f>IF(Таблица68[[#This Row],[Столбец2]]="A",1,IF(Таблица68[[#This Row],[Столбец2]]="B",2,IF(Таблица68[[#This Row],[Столбец2]]="C",3)))</f>
        <v>2</v>
      </c>
      <c r="S439" s="106" t="s">
        <v>1603</v>
      </c>
    </row>
    <row r="440" spans="1:19" ht="25.5">
      <c r="A440" s="94" t="s">
        <v>1284</v>
      </c>
      <c r="B440" s="44" t="s">
        <v>1507</v>
      </c>
      <c r="C440" s="44" t="s">
        <v>1507</v>
      </c>
      <c r="D440" s="45" t="s">
        <v>679</v>
      </c>
      <c r="E440" s="45" t="s">
        <v>1515</v>
      </c>
      <c r="G440" s="38">
        <v>50</v>
      </c>
      <c r="H440" s="38">
        <v>52</v>
      </c>
      <c r="I440" s="45" t="s">
        <v>682</v>
      </c>
      <c r="J440" s="45" t="s">
        <v>683</v>
      </c>
      <c r="K440" s="40" t="s">
        <v>1442</v>
      </c>
      <c r="L440" s="98"/>
      <c r="M440" s="100">
        <v>795</v>
      </c>
      <c r="N440" s="102">
        <f t="shared" si="21"/>
        <v>954</v>
      </c>
      <c r="O440" s="47" t="s">
        <v>40</v>
      </c>
      <c r="Q440" s="54" t="s">
        <v>6</v>
      </c>
      <c r="R440" s="69">
        <f>IF(Таблица68[[#This Row],[Столбец2]]="A",1,IF(Таблица68[[#This Row],[Столбец2]]="B",2,IF(Таблица68[[#This Row],[Столбец2]]="C",3)))</f>
        <v>3</v>
      </c>
      <c r="S440" s="106" t="s">
        <v>1640</v>
      </c>
    </row>
    <row r="441" spans="1:19" ht="25.5">
      <c r="A441" s="94" t="s">
        <v>1285</v>
      </c>
      <c r="B441" s="44" t="s">
        <v>1508</v>
      </c>
      <c r="C441" s="44" t="s">
        <v>1508</v>
      </c>
      <c r="D441" s="45" t="s">
        <v>679</v>
      </c>
      <c r="E441" s="45" t="s">
        <v>1516</v>
      </c>
      <c r="G441" s="38">
        <v>65</v>
      </c>
      <c r="H441" s="38">
        <v>52</v>
      </c>
      <c r="I441" s="45" t="s">
        <v>682</v>
      </c>
      <c r="J441" s="45" t="s">
        <v>683</v>
      </c>
      <c r="K441" s="40" t="s">
        <v>1442</v>
      </c>
      <c r="L441" s="98"/>
      <c r="M441" s="100">
        <v>1235</v>
      </c>
      <c r="N441" s="102">
        <f t="shared" si="21"/>
        <v>1482</v>
      </c>
      <c r="O441" s="47" t="s">
        <v>40</v>
      </c>
      <c r="Q441" s="54" t="s">
        <v>6</v>
      </c>
      <c r="R441" s="69">
        <f>IF(Таблица68[[#This Row],[Столбец2]]="A",1,IF(Таблица68[[#This Row],[Столбец2]]="B",2,IF(Таблица68[[#This Row],[Столбец2]]="C",3)))</f>
        <v>3</v>
      </c>
      <c r="S441" s="106" t="s">
        <v>1640</v>
      </c>
    </row>
    <row r="442" spans="1:19" ht="25.5">
      <c r="A442" s="94" t="s">
        <v>1286</v>
      </c>
      <c r="B442" s="44" t="s">
        <v>1509</v>
      </c>
      <c r="C442" s="44" t="s">
        <v>1509</v>
      </c>
      <c r="D442" s="45" t="s">
        <v>679</v>
      </c>
      <c r="E442" s="60" t="s">
        <v>1527</v>
      </c>
      <c r="G442" s="38">
        <v>65</v>
      </c>
      <c r="H442" s="38">
        <v>52</v>
      </c>
      <c r="I442" s="60" t="s">
        <v>682</v>
      </c>
      <c r="J442" s="60" t="s">
        <v>683</v>
      </c>
      <c r="K442" s="40" t="s">
        <v>1442</v>
      </c>
      <c r="L442" s="98"/>
      <c r="M442" s="100">
        <v>1235</v>
      </c>
      <c r="N442" s="102">
        <f t="shared" si="21"/>
        <v>1482</v>
      </c>
      <c r="O442" s="107" t="s">
        <v>40</v>
      </c>
      <c r="Q442" s="108" t="s">
        <v>6</v>
      </c>
      <c r="R442" s="69">
        <f>IF(Таблица68[[#This Row],[Столбец2]]="A",1,IF(Таблица68[[#This Row],[Столбец2]]="B",2,IF(Таблица68[[#This Row],[Столбец2]]="C",3)))</f>
        <v>3</v>
      </c>
      <c r="S442" s="106" t="s">
        <v>1640</v>
      </c>
    </row>
    <row r="443" spans="1:19" ht="28.5">
      <c r="A443" s="94" t="s">
        <v>1517</v>
      </c>
      <c r="B443" s="44" t="s">
        <v>1521</v>
      </c>
      <c r="C443" s="44" t="s">
        <v>1521</v>
      </c>
      <c r="D443" s="45" t="s">
        <v>783</v>
      </c>
      <c r="E443" s="64"/>
      <c r="F443" s="64"/>
      <c r="G443" s="64"/>
      <c r="H443" s="64"/>
      <c r="I443" s="64"/>
      <c r="J443" s="64"/>
      <c r="K443" s="67" t="s">
        <v>1524</v>
      </c>
      <c r="L443" s="66"/>
      <c r="M443" s="109">
        <v>119</v>
      </c>
      <c r="N443" s="109">
        <f t="shared" ref="N443:N445" si="22">M443*1.2</f>
        <v>142.79999999999998</v>
      </c>
      <c r="O443" s="47" t="s">
        <v>40</v>
      </c>
      <c r="P443" s="68"/>
      <c r="Q443" s="54" t="s">
        <v>6</v>
      </c>
      <c r="R443" s="69" t="e">
        <f>IF(Таблица68[[#This Row],[Столбец2]]="A",1,IF(Таблица68[[#This Row],[Столбец2]]="B",2,IF(Таблица68[[#This Row],[Столбец2]]="C",3)))</f>
        <v>#N/A</v>
      </c>
      <c r="S443" s="110" t="e">
        <v>#N/A</v>
      </c>
    </row>
    <row r="444" spans="1:19" ht="31.5" customHeight="1">
      <c r="A444" s="94" t="s">
        <v>1518</v>
      </c>
      <c r="B444" s="44" t="s">
        <v>1522</v>
      </c>
      <c r="C444" s="44" t="s">
        <v>1522</v>
      </c>
      <c r="D444" s="45" t="s">
        <v>783</v>
      </c>
      <c r="E444" s="64"/>
      <c r="F444" s="64"/>
      <c r="G444" s="64"/>
      <c r="H444" s="64"/>
      <c r="I444" s="64"/>
      <c r="J444" s="64"/>
      <c r="K444" s="67" t="s">
        <v>1525</v>
      </c>
      <c r="L444" s="66"/>
      <c r="M444" s="109">
        <v>119</v>
      </c>
      <c r="N444" s="109">
        <f t="shared" si="22"/>
        <v>142.79999999999998</v>
      </c>
      <c r="O444" s="47" t="s">
        <v>40</v>
      </c>
      <c r="P444" s="68"/>
      <c r="Q444" s="54" t="s">
        <v>6</v>
      </c>
      <c r="R444" s="69" t="e">
        <f>IF(Таблица68[[#This Row],[Столбец2]]="A",1,IF(Таблица68[[#This Row],[Столбец2]]="B",2,IF(Таблица68[[#This Row],[Столбец2]]="C",3)))</f>
        <v>#N/A</v>
      </c>
      <c r="S444" s="110" t="e">
        <v>#N/A</v>
      </c>
    </row>
    <row r="445" spans="1:19" ht="28.5">
      <c r="A445" s="94" t="s">
        <v>1519</v>
      </c>
      <c r="B445" s="59" t="s">
        <v>1523</v>
      </c>
      <c r="C445" s="59" t="s">
        <v>1523</v>
      </c>
      <c r="D445" s="60" t="s">
        <v>783</v>
      </c>
      <c r="E445" s="239"/>
      <c r="F445" s="239"/>
      <c r="G445" s="239"/>
      <c r="H445" s="239"/>
      <c r="I445" s="239"/>
      <c r="J445" s="239"/>
      <c r="K445" s="240" t="s">
        <v>1526</v>
      </c>
      <c r="L445" s="241"/>
      <c r="M445" s="242">
        <v>119</v>
      </c>
      <c r="N445" s="242">
        <f t="shared" si="22"/>
        <v>142.79999999999998</v>
      </c>
      <c r="O445" s="107" t="s">
        <v>40</v>
      </c>
      <c r="P445" s="243"/>
      <c r="Q445" s="108" t="s">
        <v>6</v>
      </c>
      <c r="R445" s="69" t="e">
        <f>IF(Таблица68[[#This Row],[Столбец2]]="A",1,IF(Таблица68[[#This Row],[Столбец2]]="B",2,IF(Таблица68[[#This Row],[Столбец2]]="C",3)))</f>
        <v>#N/A</v>
      </c>
      <c r="S445" s="244" t="e">
        <v>#N/A</v>
      </c>
    </row>
    <row r="446" spans="1:19" ht="28.5">
      <c r="A446" s="45" t="s">
        <v>1528</v>
      </c>
      <c r="B446" s="44" t="s">
        <v>1548</v>
      </c>
      <c r="C446" s="44" t="s">
        <v>1548</v>
      </c>
      <c r="D446" s="45" t="s">
        <v>1558</v>
      </c>
      <c r="E446" s="64"/>
      <c r="F446" s="64"/>
      <c r="G446" s="64"/>
      <c r="H446" s="64"/>
      <c r="I446" s="64"/>
      <c r="J446" s="64"/>
      <c r="K446" s="67"/>
      <c r="L446" s="66"/>
      <c r="M446" s="109">
        <v>15</v>
      </c>
      <c r="N446" s="109">
        <f t="shared" ref="N446:N447" si="23">M446*1.2</f>
        <v>18</v>
      </c>
      <c r="O446" s="47" t="s">
        <v>40</v>
      </c>
      <c r="P446" s="68"/>
      <c r="Q446" s="57" t="s">
        <v>4</v>
      </c>
      <c r="R446" s="69">
        <f>IF(Таблица68[[#This Row],[Столбец2]]="A",1,IF(Таблица68[[#This Row],[Столбец2]]="B",2,IF(Таблица68[[#This Row],[Столбец2]]="C",3)))</f>
        <v>2</v>
      </c>
      <c r="S446" s="245" t="s">
        <v>1603</v>
      </c>
    </row>
    <row r="447" spans="1:19" ht="28.5">
      <c r="A447" s="45" t="s">
        <v>1529</v>
      </c>
      <c r="B447" s="44" t="s">
        <v>1557</v>
      </c>
      <c r="C447" s="44" t="s">
        <v>1557</v>
      </c>
      <c r="D447" s="45" t="s">
        <v>1558</v>
      </c>
      <c r="E447" s="64"/>
      <c r="F447" s="64"/>
      <c r="G447" s="64"/>
      <c r="H447" s="64"/>
      <c r="I447" s="64"/>
      <c r="J447" s="64"/>
      <c r="K447" s="67"/>
      <c r="L447" s="66"/>
      <c r="M447" s="109">
        <v>35</v>
      </c>
      <c r="N447" s="109">
        <f t="shared" si="23"/>
        <v>42</v>
      </c>
      <c r="O447" s="47" t="s">
        <v>40</v>
      </c>
      <c r="P447" s="68"/>
      <c r="Q447" s="57" t="s">
        <v>4</v>
      </c>
      <c r="R447" s="69">
        <f>IF(Таблица68[[#This Row],[Столбец2]]="A",1,IF(Таблица68[[#This Row],[Столбец2]]="B",2,IF(Таблица68[[#This Row],[Столбец2]]="C",3)))</f>
        <v>2</v>
      </c>
      <c r="S447" s="245" t="s">
        <v>1603</v>
      </c>
    </row>
    <row r="448" spans="1:19" ht="28.5">
      <c r="A448" s="94" t="s">
        <v>1530</v>
      </c>
      <c r="B448" s="44" t="s">
        <v>1544</v>
      </c>
      <c r="C448" s="44" t="s">
        <v>1544</v>
      </c>
      <c r="D448" s="60" t="s">
        <v>783</v>
      </c>
      <c r="L448" s="98"/>
      <c r="M448" s="100">
        <v>35</v>
      </c>
      <c r="N448" s="102">
        <f t="shared" ref="N448:N454" si="24">M448*1.2</f>
        <v>42</v>
      </c>
      <c r="O448" s="47" t="s">
        <v>40</v>
      </c>
      <c r="Q448" s="57" t="s">
        <v>4</v>
      </c>
      <c r="R448" s="69">
        <f>IF(Таблица68[[#This Row],[Столбец2]]="A",1,IF(Таблица68[[#This Row],[Столбец2]]="B",2,IF(Таблица68[[#This Row],[Столбец2]]="C",3)))</f>
        <v>2</v>
      </c>
      <c r="S448" s="106" t="s">
        <v>1603</v>
      </c>
    </row>
    <row r="449" spans="1:19" ht="28.5">
      <c r="A449" s="94" t="s">
        <v>1531</v>
      </c>
      <c r="B449" s="44" t="s">
        <v>1545</v>
      </c>
      <c r="C449" s="44" t="s">
        <v>1545</v>
      </c>
      <c r="D449" s="60" t="s">
        <v>783</v>
      </c>
      <c r="L449" s="98"/>
      <c r="M449" s="100">
        <v>65</v>
      </c>
      <c r="N449" s="102">
        <f t="shared" si="24"/>
        <v>78</v>
      </c>
      <c r="O449" s="47" t="s">
        <v>40</v>
      </c>
      <c r="Q449" s="57" t="s">
        <v>4</v>
      </c>
      <c r="R449" s="69">
        <f>IF(Таблица68[[#This Row],[Столбец2]]="A",1,IF(Таблица68[[#This Row],[Столбец2]]="B",2,IF(Таблица68[[#This Row],[Столбец2]]="C",3)))</f>
        <v>2</v>
      </c>
      <c r="S449" s="106" t="s">
        <v>1603</v>
      </c>
    </row>
    <row r="450" spans="1:19" ht="28.5">
      <c r="A450" s="94" t="s">
        <v>1532</v>
      </c>
      <c r="B450" s="44" t="s">
        <v>1546</v>
      </c>
      <c r="C450" s="44" t="s">
        <v>1546</v>
      </c>
      <c r="D450" s="60" t="s">
        <v>783</v>
      </c>
      <c r="L450" s="98"/>
      <c r="M450" s="100">
        <v>75</v>
      </c>
      <c r="N450" s="102">
        <f t="shared" si="24"/>
        <v>90</v>
      </c>
      <c r="O450" s="47" t="s">
        <v>40</v>
      </c>
      <c r="Q450" s="57" t="s">
        <v>4</v>
      </c>
      <c r="R450" s="69">
        <f>IF(Таблица68[[#This Row],[Столбец2]]="A",1,IF(Таблица68[[#This Row],[Столбец2]]="B",2,IF(Таблица68[[#This Row],[Столбец2]]="C",3)))</f>
        <v>2</v>
      </c>
      <c r="S450" s="106" t="s">
        <v>1603</v>
      </c>
    </row>
    <row r="451" spans="1:19" ht="28.5">
      <c r="A451" s="94" t="s">
        <v>1533</v>
      </c>
      <c r="B451" s="44" t="s">
        <v>1547</v>
      </c>
      <c r="C451" s="44" t="s">
        <v>1547</v>
      </c>
      <c r="D451" s="60" t="s">
        <v>783</v>
      </c>
      <c r="L451" s="98"/>
      <c r="M451" s="100">
        <v>85</v>
      </c>
      <c r="N451" s="102">
        <f t="shared" si="24"/>
        <v>102</v>
      </c>
      <c r="O451" s="47" t="s">
        <v>40</v>
      </c>
      <c r="Q451" s="57" t="s">
        <v>4</v>
      </c>
      <c r="R451" s="69">
        <f>IF(Таблица68[[#This Row],[Столбец2]]="A",1,IF(Таблица68[[#This Row],[Столбец2]]="B",2,IF(Таблица68[[#This Row],[Столбец2]]="C",3)))</f>
        <v>2</v>
      </c>
      <c r="S451" s="106" t="s">
        <v>1603</v>
      </c>
    </row>
    <row r="452" spans="1:19" ht="28.5">
      <c r="A452" s="94" t="s">
        <v>1534</v>
      </c>
      <c r="B452" s="44" t="s">
        <v>1661</v>
      </c>
      <c r="C452" s="44" t="s">
        <v>1661</v>
      </c>
      <c r="D452" s="60" t="s">
        <v>783</v>
      </c>
      <c r="L452" s="98"/>
      <c r="M452" s="100">
        <v>155</v>
      </c>
      <c r="N452" s="102">
        <f t="shared" si="24"/>
        <v>186</v>
      </c>
      <c r="O452" s="47" t="s">
        <v>40</v>
      </c>
      <c r="Q452" s="57" t="s">
        <v>4</v>
      </c>
      <c r="R452" s="69">
        <f>IF(Таблица68[[#This Row],[Столбец2]]="A",1,IF(Таблица68[[#This Row],[Столбец2]]="B",2,IF(Таблица68[[#This Row],[Столбец2]]="C",3)))</f>
        <v>2</v>
      </c>
      <c r="S452" s="106" t="s">
        <v>1603</v>
      </c>
    </row>
    <row r="453" spans="1:19" ht="28.5">
      <c r="A453" s="94" t="s">
        <v>1535</v>
      </c>
      <c r="B453" s="44" t="s">
        <v>1662</v>
      </c>
      <c r="C453" s="44" t="s">
        <v>1662</v>
      </c>
      <c r="D453" s="60" t="s">
        <v>783</v>
      </c>
      <c r="L453" s="98"/>
      <c r="M453" s="100">
        <v>175</v>
      </c>
      <c r="N453" s="102">
        <f t="shared" si="24"/>
        <v>210</v>
      </c>
      <c r="O453" s="47" t="s">
        <v>40</v>
      </c>
      <c r="Q453" s="57" t="s">
        <v>4</v>
      </c>
      <c r="R453" s="69">
        <f>IF(Таблица68[[#This Row],[Столбец2]]="A",1,IF(Таблица68[[#This Row],[Столбец2]]="B",2,IF(Таблица68[[#This Row],[Столбец2]]="C",3)))</f>
        <v>2</v>
      </c>
      <c r="S453" s="106" t="s">
        <v>1603</v>
      </c>
    </row>
    <row r="454" spans="1:19" ht="28.5">
      <c r="A454" s="94" t="s">
        <v>1536</v>
      </c>
      <c r="B454" s="44" t="s">
        <v>1663</v>
      </c>
      <c r="C454" s="44" t="s">
        <v>1663</v>
      </c>
      <c r="D454" s="60" t="s">
        <v>783</v>
      </c>
      <c r="E454" s="95"/>
      <c r="F454" s="95"/>
      <c r="G454" s="95"/>
      <c r="H454" s="95"/>
      <c r="I454" s="95"/>
      <c r="J454" s="95"/>
      <c r="K454" s="96"/>
      <c r="L454" s="98"/>
      <c r="M454" s="100">
        <v>205</v>
      </c>
      <c r="N454" s="102">
        <f t="shared" si="24"/>
        <v>246</v>
      </c>
      <c r="O454" s="47" t="s">
        <v>40</v>
      </c>
      <c r="P454" s="97"/>
      <c r="Q454" s="57" t="s">
        <v>4</v>
      </c>
      <c r="R454" s="69">
        <f>IF(Таблица68[[#This Row],[Столбец2]]="A",1,IF(Таблица68[[#This Row],[Столбец2]]="B",2,IF(Таблица68[[#This Row],[Столбец2]]="C",3)))</f>
        <v>2</v>
      </c>
      <c r="S454" s="238" t="s">
        <v>1603</v>
      </c>
    </row>
    <row r="455" spans="1:19" ht="28.5">
      <c r="A455" s="94" t="s">
        <v>1537</v>
      </c>
      <c r="B455" s="44" t="s">
        <v>1664</v>
      </c>
      <c r="C455" s="44" t="s">
        <v>1664</v>
      </c>
      <c r="D455" s="60" t="s">
        <v>783</v>
      </c>
      <c r="L455" s="98"/>
      <c r="M455" s="100">
        <v>290</v>
      </c>
      <c r="N455" s="102">
        <f t="shared" ref="N455:N461" si="25">M455*1.2</f>
        <v>348</v>
      </c>
      <c r="O455" s="47" t="s">
        <v>40</v>
      </c>
      <c r="Q455" s="108" t="s">
        <v>6</v>
      </c>
      <c r="R455" s="69">
        <f>IF(Таблица68[[#This Row],[Столбец2]]="A",1,IF(Таблица68[[#This Row],[Столбец2]]="B",2,IF(Таблица68[[#This Row],[Столбец2]]="C",3)))</f>
        <v>3</v>
      </c>
      <c r="S455" s="106" t="s">
        <v>1640</v>
      </c>
    </row>
    <row r="456" spans="1:19" ht="28.5">
      <c r="A456" s="94" t="s">
        <v>1538</v>
      </c>
      <c r="B456" s="44" t="s">
        <v>1665</v>
      </c>
      <c r="C456" s="44" t="s">
        <v>1665</v>
      </c>
      <c r="D456" s="60" t="s">
        <v>783</v>
      </c>
      <c r="L456" s="98"/>
      <c r="M456" s="100">
        <v>450</v>
      </c>
      <c r="N456" s="102">
        <f t="shared" si="25"/>
        <v>540</v>
      </c>
      <c r="O456" s="47" t="s">
        <v>40</v>
      </c>
      <c r="Q456" s="108" t="s">
        <v>6</v>
      </c>
      <c r="R456" s="69">
        <f>IF(Таблица68[[#This Row],[Столбец2]]="A",1,IF(Таблица68[[#This Row],[Столбец2]]="B",2,IF(Таблица68[[#This Row],[Столбец2]]="C",3)))</f>
        <v>3</v>
      </c>
      <c r="S456" s="106" t="s">
        <v>1640</v>
      </c>
    </row>
    <row r="457" spans="1:19" ht="28.5">
      <c r="A457" s="94" t="s">
        <v>1539</v>
      </c>
      <c r="B457" s="44" t="s">
        <v>1666</v>
      </c>
      <c r="C457" s="44" t="s">
        <v>1666</v>
      </c>
      <c r="D457" s="60" t="s">
        <v>783</v>
      </c>
      <c r="L457" s="98"/>
      <c r="M457" s="100">
        <v>600</v>
      </c>
      <c r="N457" s="102">
        <f t="shared" si="25"/>
        <v>720</v>
      </c>
      <c r="O457" s="47" t="s">
        <v>40</v>
      </c>
      <c r="Q457" s="108" t="s">
        <v>6</v>
      </c>
      <c r="R457" s="69">
        <f>IF(Таблица68[[#This Row],[Столбец2]]="A",1,IF(Таблица68[[#This Row],[Столбец2]]="B",2,IF(Таблица68[[#This Row],[Столбец2]]="C",3)))</f>
        <v>3</v>
      </c>
      <c r="S457" s="106" t="s">
        <v>1640</v>
      </c>
    </row>
    <row r="458" spans="1:19" ht="28.5">
      <c r="A458" s="94" t="s">
        <v>1540</v>
      </c>
      <c r="B458" s="44" t="s">
        <v>1675</v>
      </c>
      <c r="C458" s="44" t="s">
        <v>1675</v>
      </c>
      <c r="D458" s="60" t="s">
        <v>783</v>
      </c>
      <c r="L458" s="98"/>
      <c r="M458" s="100">
        <v>900</v>
      </c>
      <c r="N458" s="102">
        <f t="shared" si="25"/>
        <v>1080</v>
      </c>
      <c r="O458" s="47" t="s">
        <v>40</v>
      </c>
      <c r="Q458" s="108" t="s">
        <v>6</v>
      </c>
      <c r="R458" s="69">
        <f>IF(Таблица68[[#This Row],[Столбец2]]="A",1,IF(Таблица68[[#This Row],[Столбец2]]="B",2,IF(Таблица68[[#This Row],[Столбец2]]="C",3)))</f>
        <v>3</v>
      </c>
      <c r="S458" s="106" t="s">
        <v>1640</v>
      </c>
    </row>
    <row r="459" spans="1:19" ht="28.5">
      <c r="A459" s="94" t="s">
        <v>1541</v>
      </c>
      <c r="B459" s="44" t="s">
        <v>1676</v>
      </c>
      <c r="C459" s="44" t="s">
        <v>1676</v>
      </c>
      <c r="D459" s="60" t="s">
        <v>783</v>
      </c>
      <c r="L459" s="98"/>
      <c r="M459" s="100">
        <v>1500</v>
      </c>
      <c r="N459" s="102">
        <f t="shared" si="25"/>
        <v>1800</v>
      </c>
      <c r="O459" s="47" t="s">
        <v>40</v>
      </c>
      <c r="Q459" s="108" t="s">
        <v>6</v>
      </c>
      <c r="R459" s="69">
        <f>IF(Таблица68[[#This Row],[Столбец2]]="A",1,IF(Таблица68[[#This Row],[Столбец2]]="B",2,IF(Таблица68[[#This Row],[Столбец2]]="C",3)))</f>
        <v>3</v>
      </c>
      <c r="S459" s="106" t="s">
        <v>1640</v>
      </c>
    </row>
    <row r="460" spans="1:19" ht="28.5">
      <c r="A460" s="94" t="s">
        <v>1542</v>
      </c>
      <c r="B460" s="44" t="s">
        <v>1678</v>
      </c>
      <c r="C460" s="44" t="s">
        <v>1678</v>
      </c>
      <c r="D460" s="60" t="s">
        <v>783</v>
      </c>
      <c r="L460" s="98"/>
      <c r="M460" s="100">
        <v>1900</v>
      </c>
      <c r="N460" s="102">
        <f t="shared" si="25"/>
        <v>2280</v>
      </c>
      <c r="O460" s="47" t="s">
        <v>40</v>
      </c>
      <c r="Q460" s="108" t="s">
        <v>6</v>
      </c>
      <c r="R460" s="69">
        <f>IF(Таблица68[[#This Row],[Столбец2]]="A",1,IF(Таблица68[[#This Row],[Столбец2]]="B",2,IF(Таблица68[[#This Row],[Столбец2]]="C",3)))</f>
        <v>3</v>
      </c>
      <c r="S460" s="106" t="s">
        <v>1640</v>
      </c>
    </row>
    <row r="461" spans="1:19" ht="28.5">
      <c r="A461" s="94" t="s">
        <v>1543</v>
      </c>
      <c r="B461" s="44" t="s">
        <v>1677</v>
      </c>
      <c r="C461" s="44" t="s">
        <v>1677</v>
      </c>
      <c r="D461" s="60" t="s">
        <v>783</v>
      </c>
      <c r="E461" s="95"/>
      <c r="F461" s="95"/>
      <c r="G461" s="95"/>
      <c r="H461" s="95"/>
      <c r="I461" s="95"/>
      <c r="J461" s="95"/>
      <c r="K461" s="96"/>
      <c r="L461" s="98"/>
      <c r="M461" s="100">
        <v>3300</v>
      </c>
      <c r="N461" s="102">
        <f t="shared" si="25"/>
        <v>3960</v>
      </c>
      <c r="O461" s="47" t="s">
        <v>40</v>
      </c>
      <c r="P461" s="97"/>
      <c r="Q461" s="108" t="s">
        <v>6</v>
      </c>
      <c r="R461" s="69">
        <f>IF(Таблица68[[#This Row],[Столбец2]]="A",1,IF(Таблица68[[#This Row],[Столбец2]]="B",2,IF(Таблица68[[#This Row],[Столбец2]]="C",3)))</f>
        <v>3</v>
      </c>
      <c r="S461" s="238" t="s">
        <v>1640</v>
      </c>
    </row>
    <row r="462" spans="1:19" ht="28.5">
      <c r="A462" s="94" t="s">
        <v>1577</v>
      </c>
      <c r="B462" s="44" t="s">
        <v>1571</v>
      </c>
      <c r="C462" s="44" t="s">
        <v>1571</v>
      </c>
      <c r="D462" s="60" t="s">
        <v>783</v>
      </c>
      <c r="E462" s="146"/>
      <c r="F462" s="146"/>
      <c r="G462" s="246"/>
      <c r="L462" s="98"/>
      <c r="M462" s="100">
        <v>75</v>
      </c>
      <c r="N462" s="102">
        <f t="shared" ref="N462:N467" si="26">M462*1.2</f>
        <v>90</v>
      </c>
      <c r="O462" s="47" t="s">
        <v>40</v>
      </c>
      <c r="Q462" s="108" t="s">
        <v>6</v>
      </c>
      <c r="R462" s="69">
        <f>IF(Таблица68[[#This Row],[Столбец2]]="A",1,IF(Таблица68[[#This Row],[Столбец2]]="B",2,IF(Таблица68[[#This Row],[Столбец2]]="C",3)))</f>
        <v>3</v>
      </c>
      <c r="S462" s="106" t="s">
        <v>1640</v>
      </c>
    </row>
    <row r="463" spans="1:19" ht="28.5">
      <c r="A463" s="94" t="s">
        <v>1578</v>
      </c>
      <c r="B463" s="44" t="s">
        <v>1572</v>
      </c>
      <c r="C463" s="44" t="s">
        <v>1572</v>
      </c>
      <c r="D463" s="60" t="s">
        <v>783</v>
      </c>
      <c r="E463" s="146"/>
      <c r="F463" s="146"/>
      <c r="G463" s="246"/>
      <c r="L463" s="98"/>
      <c r="M463" s="100">
        <v>89</v>
      </c>
      <c r="N463" s="102">
        <f t="shared" si="26"/>
        <v>106.8</v>
      </c>
      <c r="O463" s="47" t="s">
        <v>40</v>
      </c>
      <c r="Q463" s="108" t="s">
        <v>6</v>
      </c>
      <c r="R463" s="69">
        <f>IF(Таблица68[[#This Row],[Столбец2]]="A",1,IF(Таблица68[[#This Row],[Столбец2]]="B",2,IF(Таблица68[[#This Row],[Столбец2]]="C",3)))</f>
        <v>3</v>
      </c>
      <c r="S463" s="106" t="s">
        <v>1640</v>
      </c>
    </row>
    <row r="464" spans="1:19" ht="28.5">
      <c r="A464" s="94" t="s">
        <v>1579</v>
      </c>
      <c r="B464" s="44" t="s">
        <v>1573</v>
      </c>
      <c r="C464" s="44" t="s">
        <v>1573</v>
      </c>
      <c r="D464" s="60" t="s">
        <v>783</v>
      </c>
      <c r="E464" s="146"/>
      <c r="F464" s="146"/>
      <c r="G464" s="246"/>
      <c r="L464" s="98"/>
      <c r="M464" s="100">
        <v>109</v>
      </c>
      <c r="N464" s="102">
        <f t="shared" si="26"/>
        <v>130.79999999999998</v>
      </c>
      <c r="O464" s="47" t="s">
        <v>40</v>
      </c>
      <c r="Q464" s="57" t="s">
        <v>4</v>
      </c>
      <c r="R464" s="69">
        <f>IF(Таблица68[[#This Row],[Столбец2]]="A",1,IF(Таблица68[[#This Row],[Столбец2]]="B",2,IF(Таблица68[[#This Row],[Столбец2]]="C",3)))</f>
        <v>2</v>
      </c>
      <c r="S464" s="106" t="s">
        <v>1603</v>
      </c>
    </row>
    <row r="465" spans="1:19" ht="28.5">
      <c r="A465" s="94" t="s">
        <v>1580</v>
      </c>
      <c r="B465" s="44" t="s">
        <v>1574</v>
      </c>
      <c r="C465" s="44" t="s">
        <v>1574</v>
      </c>
      <c r="D465" s="60" t="s">
        <v>783</v>
      </c>
      <c r="E465" s="146"/>
      <c r="F465" s="146"/>
      <c r="G465" s="246"/>
      <c r="L465" s="98"/>
      <c r="M465" s="100">
        <v>189</v>
      </c>
      <c r="N465" s="102">
        <f t="shared" si="26"/>
        <v>226.79999999999998</v>
      </c>
      <c r="O465" s="47" t="s">
        <v>40</v>
      </c>
      <c r="Q465" s="57" t="s">
        <v>4</v>
      </c>
      <c r="R465" s="69">
        <f>IF(Таблица68[[#This Row],[Столбец2]]="A",1,IF(Таблица68[[#This Row],[Столбец2]]="B",2,IF(Таблица68[[#This Row],[Столбец2]]="C",3)))</f>
        <v>2</v>
      </c>
      <c r="S465" s="106" t="s">
        <v>1603</v>
      </c>
    </row>
    <row r="466" spans="1:19" ht="28.5">
      <c r="A466" s="94" t="s">
        <v>1581</v>
      </c>
      <c r="B466" s="44" t="s">
        <v>1575</v>
      </c>
      <c r="C466" s="44" t="s">
        <v>1575</v>
      </c>
      <c r="D466" s="60" t="s">
        <v>783</v>
      </c>
      <c r="E466" s="146"/>
      <c r="F466" s="146"/>
      <c r="G466" s="246"/>
      <c r="L466" s="98"/>
      <c r="M466" s="100">
        <v>210</v>
      </c>
      <c r="N466" s="102">
        <f t="shared" si="26"/>
        <v>252</v>
      </c>
      <c r="O466" s="47" t="s">
        <v>40</v>
      </c>
      <c r="Q466" s="57" t="s">
        <v>4</v>
      </c>
      <c r="R466" s="69">
        <f>IF(Таблица68[[#This Row],[Столбец2]]="A",1,IF(Таблица68[[#This Row],[Столбец2]]="B",2,IF(Таблица68[[#This Row],[Столбец2]]="C",3)))</f>
        <v>2</v>
      </c>
      <c r="S466" s="106" t="s">
        <v>1603</v>
      </c>
    </row>
    <row r="467" spans="1:19" ht="28.5">
      <c r="A467" s="94" t="s">
        <v>1582</v>
      </c>
      <c r="B467" s="44" t="s">
        <v>1576</v>
      </c>
      <c r="C467" s="44" t="s">
        <v>1576</v>
      </c>
      <c r="D467" s="60" t="s">
        <v>783</v>
      </c>
      <c r="E467" s="146"/>
      <c r="F467" s="146"/>
      <c r="G467" s="246"/>
      <c r="H467" s="95"/>
      <c r="I467" s="95"/>
      <c r="J467" s="95"/>
      <c r="K467" s="96"/>
      <c r="L467" s="98"/>
      <c r="M467" s="100">
        <v>250</v>
      </c>
      <c r="N467" s="102">
        <f t="shared" si="26"/>
        <v>300</v>
      </c>
      <c r="O467" s="47" t="s">
        <v>40</v>
      </c>
      <c r="P467" s="97"/>
      <c r="Q467" s="57" t="s">
        <v>4</v>
      </c>
      <c r="R467" s="69">
        <f>IF(Таблица68[[#This Row],[Столбец2]]="A",1,IF(Таблица68[[#This Row],[Столбец2]]="B",2,IF(Таблица68[[#This Row],[Столбец2]]="C",3)))</f>
        <v>2</v>
      </c>
      <c r="S467" s="238" t="s">
        <v>1603</v>
      </c>
    </row>
    <row r="468" spans="1:19" ht="25.5">
      <c r="A468" s="94" t="s">
        <v>1583</v>
      </c>
      <c r="B468" s="44" t="s">
        <v>1667</v>
      </c>
      <c r="C468" s="399" t="s">
        <v>1667</v>
      </c>
      <c r="D468" s="64"/>
      <c r="L468" s="98"/>
      <c r="M468" s="100">
        <v>1100</v>
      </c>
      <c r="N468" s="102">
        <f t="shared" ref="N468:N473" si="27">M468*1.2</f>
        <v>1320</v>
      </c>
      <c r="O468" s="47" t="s">
        <v>40</v>
      </c>
      <c r="Q468" s="108" t="s">
        <v>6</v>
      </c>
      <c r="R468" s="69">
        <f>IF(Таблица68[[#This Row],[Столбец2]]="A",1,IF(Таблица68[[#This Row],[Столбец2]]="B",2,IF(Таблица68[[#This Row],[Столбец2]]="C",3)))</f>
        <v>3</v>
      </c>
      <c r="S468" s="106" t="s">
        <v>1640</v>
      </c>
    </row>
    <row r="469" spans="1:19" ht="25.5">
      <c r="A469" s="94" t="s">
        <v>1584</v>
      </c>
      <c r="B469" s="44" t="s">
        <v>1668</v>
      </c>
      <c r="C469" s="399" t="s">
        <v>1668</v>
      </c>
      <c r="D469" s="64"/>
      <c r="L469" s="98"/>
      <c r="M469" s="100">
        <v>1200</v>
      </c>
      <c r="N469" s="102">
        <f t="shared" si="27"/>
        <v>1440</v>
      </c>
      <c r="O469" s="47" t="s">
        <v>40</v>
      </c>
      <c r="Q469" s="108" t="s">
        <v>6</v>
      </c>
      <c r="R469" s="69">
        <f>IF(Таблица68[[#This Row],[Столбец2]]="A",1,IF(Таблица68[[#This Row],[Столбец2]]="B",2,IF(Таблица68[[#This Row],[Столбец2]]="C",3)))</f>
        <v>3</v>
      </c>
      <c r="S469" s="106" t="s">
        <v>1640</v>
      </c>
    </row>
    <row r="470" spans="1:19" ht="25.5">
      <c r="A470" s="94" t="s">
        <v>1585</v>
      </c>
      <c r="B470" s="44" t="s">
        <v>1669</v>
      </c>
      <c r="C470" s="399" t="s">
        <v>1669</v>
      </c>
      <c r="D470" s="64"/>
      <c r="L470" s="98"/>
      <c r="M470" s="100">
        <v>1900</v>
      </c>
      <c r="N470" s="102">
        <f t="shared" si="27"/>
        <v>2280</v>
      </c>
      <c r="O470" s="47" t="s">
        <v>40</v>
      </c>
      <c r="Q470" s="108" t="s">
        <v>6</v>
      </c>
      <c r="R470" s="69">
        <f>IF(Таблица68[[#This Row],[Столбец2]]="A",1,IF(Таблица68[[#This Row],[Столбец2]]="B",2,IF(Таблица68[[#This Row],[Столбец2]]="C",3)))</f>
        <v>3</v>
      </c>
      <c r="S470" s="106" t="s">
        <v>1640</v>
      </c>
    </row>
    <row r="471" spans="1:19" ht="25.5">
      <c r="A471" s="94" t="s">
        <v>1586</v>
      </c>
      <c r="B471" s="44" t="s">
        <v>1670</v>
      </c>
      <c r="C471" s="399" t="s">
        <v>1670</v>
      </c>
      <c r="D471" s="64"/>
      <c r="L471" s="98"/>
      <c r="M471" s="100">
        <v>2800</v>
      </c>
      <c r="N471" s="102">
        <f t="shared" si="27"/>
        <v>3360</v>
      </c>
      <c r="O471" s="47" t="s">
        <v>40</v>
      </c>
      <c r="Q471" s="108" t="s">
        <v>6</v>
      </c>
      <c r="R471" s="69">
        <f>IF(Таблица68[[#This Row],[Столбец2]]="A",1,IF(Таблица68[[#This Row],[Столбец2]]="B",2,IF(Таблица68[[#This Row],[Столбец2]]="C",3)))</f>
        <v>3</v>
      </c>
      <c r="S471" s="106" t="s">
        <v>1640</v>
      </c>
    </row>
    <row r="472" spans="1:19" ht="25.5">
      <c r="A472" s="94" t="s">
        <v>1587</v>
      </c>
      <c r="B472" s="44" t="s">
        <v>1671</v>
      </c>
      <c r="C472" s="399" t="s">
        <v>1671</v>
      </c>
      <c r="D472" s="64"/>
      <c r="L472" s="98"/>
      <c r="M472" s="100">
        <v>4990</v>
      </c>
      <c r="N472" s="102">
        <f t="shared" si="27"/>
        <v>5988</v>
      </c>
      <c r="O472" s="47" t="s">
        <v>40</v>
      </c>
      <c r="Q472" s="108" t="s">
        <v>6</v>
      </c>
      <c r="R472" s="69">
        <f>IF(Таблица68[[#This Row],[Столбец2]]="A",1,IF(Таблица68[[#This Row],[Столбец2]]="B",2,IF(Таблица68[[#This Row],[Столбец2]]="C",3)))</f>
        <v>3</v>
      </c>
      <c r="S472" s="106" t="s">
        <v>1640</v>
      </c>
    </row>
    <row r="473" spans="1:19" ht="25.5">
      <c r="A473" s="94" t="s">
        <v>1588</v>
      </c>
      <c r="B473" s="44" t="s">
        <v>1672</v>
      </c>
      <c r="C473" s="399" t="s">
        <v>1672</v>
      </c>
      <c r="D473" s="64"/>
      <c r="L473" s="98"/>
      <c r="M473" s="100">
        <v>5990</v>
      </c>
      <c r="N473" s="102">
        <f t="shared" si="27"/>
        <v>7188</v>
      </c>
      <c r="O473" s="47" t="s">
        <v>40</v>
      </c>
      <c r="Q473" s="108" t="s">
        <v>6</v>
      </c>
      <c r="R473" s="69">
        <f>IF(Таблица68[[#This Row],[Столбец2]]="A",1,IF(Таблица68[[#This Row],[Столбец2]]="B",2,IF(Таблица68[[#This Row],[Столбец2]]="C",3)))</f>
        <v>3</v>
      </c>
      <c r="S473" s="106" t="s">
        <v>1640</v>
      </c>
    </row>
    <row r="474" spans="1:19" ht="16.5">
      <c r="A474" s="94" t="s">
        <v>1607</v>
      </c>
      <c r="B474" s="44" t="s">
        <v>1631</v>
      </c>
      <c r="C474" s="399" t="s">
        <v>1631</v>
      </c>
      <c r="D474" s="64"/>
      <c r="L474" s="98"/>
      <c r="M474" s="100">
        <v>11</v>
      </c>
      <c r="N474" s="102">
        <f>M474*1.2</f>
        <v>13.2</v>
      </c>
      <c r="O474" s="47" t="s">
        <v>40</v>
      </c>
      <c r="Q474" s="57" t="s">
        <v>4</v>
      </c>
      <c r="R474" s="69">
        <f>IF(Таблица68[[#This Row],[Столбец2]]="A",1,IF(Таблица68[[#This Row],[Столбец2]]="B",2,IF(Таблица68[[#This Row],[Столбец2]]="C",3)))</f>
        <v>2</v>
      </c>
      <c r="S474" s="106" t="s">
        <v>1639</v>
      </c>
    </row>
    <row r="475" spans="1:19" ht="16.5">
      <c r="A475" s="94" t="s">
        <v>1608</v>
      </c>
      <c r="B475" s="44" t="s">
        <v>1632</v>
      </c>
      <c r="C475" s="399" t="s">
        <v>1632</v>
      </c>
      <c r="D475" s="64"/>
      <c r="L475" s="98"/>
      <c r="M475" s="100">
        <v>19</v>
      </c>
      <c r="N475" s="102">
        <f t="shared" ref="N475:N479" si="28">M475*1.2</f>
        <v>22.8</v>
      </c>
      <c r="O475" s="47" t="s">
        <v>40</v>
      </c>
      <c r="Q475" s="57" t="s">
        <v>4</v>
      </c>
      <c r="R475" s="69">
        <f>IF(Таблица68[[#This Row],[Столбец2]]="A",1,IF(Таблица68[[#This Row],[Столбец2]]="B",2,IF(Таблица68[[#This Row],[Столбец2]]="C",3)))</f>
        <v>2</v>
      </c>
      <c r="S475" s="106" t="s">
        <v>1639</v>
      </c>
    </row>
    <row r="476" spans="1:19" ht="16.5">
      <c r="A476" s="94" t="s">
        <v>1610</v>
      </c>
      <c r="B476" s="44" t="s">
        <v>1614</v>
      </c>
      <c r="C476" s="399" t="s">
        <v>1614</v>
      </c>
      <c r="D476" s="64"/>
      <c r="L476" s="98"/>
      <c r="M476" s="100">
        <v>21</v>
      </c>
      <c r="N476" s="102">
        <f t="shared" si="28"/>
        <v>25.2</v>
      </c>
      <c r="O476" s="47" t="s">
        <v>40</v>
      </c>
      <c r="Q476" s="57" t="s">
        <v>4</v>
      </c>
      <c r="R476" s="69">
        <f>IF(Таблица68[[#This Row],[Столбец2]]="A",1,IF(Таблица68[[#This Row],[Столбец2]]="B",2,IF(Таблица68[[#This Row],[Столбец2]]="C",3)))</f>
        <v>2</v>
      </c>
      <c r="S476" s="106" t="s">
        <v>1639</v>
      </c>
    </row>
    <row r="477" spans="1:19" ht="16.5">
      <c r="A477" s="94" t="s">
        <v>1611</v>
      </c>
      <c r="B477" s="44" t="s">
        <v>1615</v>
      </c>
      <c r="C477" s="399" t="s">
        <v>1615</v>
      </c>
      <c r="D477" s="64"/>
      <c r="L477" s="98"/>
      <c r="M477" s="100">
        <v>33</v>
      </c>
      <c r="N477" s="102">
        <f t="shared" si="28"/>
        <v>39.6</v>
      </c>
      <c r="O477" s="47" t="s">
        <v>40</v>
      </c>
      <c r="Q477" s="57" t="s">
        <v>4</v>
      </c>
      <c r="R477" s="69">
        <f>IF(Таблица68[[#This Row],[Столбец2]]="A",1,IF(Таблица68[[#This Row],[Столбец2]]="B",2,IF(Таблица68[[#This Row],[Столбец2]]="C",3)))</f>
        <v>2</v>
      </c>
      <c r="S477" s="106" t="s">
        <v>1639</v>
      </c>
    </row>
    <row r="478" spans="1:19" ht="16.5">
      <c r="A478" s="94" t="s">
        <v>1612</v>
      </c>
      <c r="B478" s="44" t="s">
        <v>1616</v>
      </c>
      <c r="C478" s="399" t="s">
        <v>1616</v>
      </c>
      <c r="D478" s="64"/>
      <c r="L478" s="98"/>
      <c r="M478" s="100">
        <v>49</v>
      </c>
      <c r="N478" s="102">
        <f t="shared" si="28"/>
        <v>58.8</v>
      </c>
      <c r="O478" s="47" t="s">
        <v>40</v>
      </c>
      <c r="Q478" s="57" t="s">
        <v>4</v>
      </c>
      <c r="R478" s="69">
        <f>IF(Таблица68[[#This Row],[Столбец2]]="A",1,IF(Таблица68[[#This Row],[Столбец2]]="B",2,IF(Таблица68[[#This Row],[Столбец2]]="C",3)))</f>
        <v>2</v>
      </c>
      <c r="S478" s="106" t="s">
        <v>1639</v>
      </c>
    </row>
    <row r="479" spans="1:19" ht="16.5">
      <c r="A479" s="94" t="s">
        <v>1613</v>
      </c>
      <c r="B479" s="44" t="s">
        <v>1617</v>
      </c>
      <c r="C479" s="399" t="s">
        <v>1617</v>
      </c>
      <c r="D479" s="64"/>
      <c r="L479" s="98"/>
      <c r="M479" s="100">
        <v>69</v>
      </c>
      <c r="N479" s="102">
        <f t="shared" si="28"/>
        <v>82.8</v>
      </c>
      <c r="O479" s="47" t="s">
        <v>40</v>
      </c>
      <c r="Q479" s="57" t="s">
        <v>4</v>
      </c>
      <c r="R479" s="69">
        <f>IF(Таблица68[[#This Row],[Столбец2]]="A",1,IF(Таблица68[[#This Row],[Столбец2]]="B",2,IF(Таблица68[[#This Row],[Столбец2]]="C",3)))</f>
        <v>2</v>
      </c>
      <c r="S479" s="106" t="s">
        <v>1639</v>
      </c>
    </row>
    <row r="480" spans="1:19" ht="16.5">
      <c r="A480" s="94" t="s">
        <v>1618</v>
      </c>
      <c r="B480" s="44" t="s">
        <v>1628</v>
      </c>
      <c r="C480" s="399" t="s">
        <v>1628</v>
      </c>
      <c r="D480" s="64"/>
      <c r="L480" s="98"/>
      <c r="M480" s="100">
        <v>29</v>
      </c>
      <c r="N480" s="102">
        <f t="shared" ref="N480:N489" si="29">M480*1.2</f>
        <v>34.799999999999997</v>
      </c>
      <c r="O480" s="47" t="s">
        <v>40</v>
      </c>
      <c r="Q480" s="57" t="s">
        <v>4</v>
      </c>
      <c r="R480" s="69">
        <f>IF(Таблица68[[#This Row],[Столбец2]]="A",1,IF(Таблица68[[#This Row],[Столбец2]]="B",2,IF(Таблица68[[#This Row],[Столбец2]]="C",3)))</f>
        <v>3</v>
      </c>
      <c r="S480" s="106" t="s">
        <v>1640</v>
      </c>
    </row>
    <row r="481" spans="1:19" ht="16.5">
      <c r="A481" s="94" t="s">
        <v>1619</v>
      </c>
      <c r="B481" s="44" t="s">
        <v>1629</v>
      </c>
      <c r="C481" s="399" t="s">
        <v>1629</v>
      </c>
      <c r="D481" s="336"/>
      <c r="E481" s="337"/>
      <c r="F481" s="337"/>
      <c r="G481" s="338"/>
      <c r="L481" s="98"/>
      <c r="M481" s="100">
        <v>39</v>
      </c>
      <c r="N481" s="102">
        <f t="shared" si="29"/>
        <v>46.8</v>
      </c>
      <c r="O481" s="47" t="s">
        <v>40</v>
      </c>
      <c r="Q481" s="57" t="s">
        <v>4</v>
      </c>
      <c r="R481" s="69">
        <f>IF(Таблица68[[#This Row],[Столбец2]]="A",1,IF(Таблица68[[#This Row],[Столбец2]]="B",2,IF(Таблица68[[#This Row],[Столбец2]]="C",3)))</f>
        <v>3</v>
      </c>
      <c r="S481" s="106" t="s">
        <v>1640</v>
      </c>
    </row>
    <row r="482" spans="1:19" ht="16.5">
      <c r="A482" s="94" t="s">
        <v>1620</v>
      </c>
      <c r="B482" s="44" t="s">
        <v>1659</v>
      </c>
      <c r="C482" s="399" t="s">
        <v>1659</v>
      </c>
      <c r="D482" s="336"/>
      <c r="E482" s="337"/>
      <c r="F482" s="337"/>
      <c r="G482" s="338"/>
      <c r="L482" s="98"/>
      <c r="M482" s="100">
        <v>49</v>
      </c>
      <c r="N482" s="102">
        <f t="shared" si="29"/>
        <v>58.8</v>
      </c>
      <c r="O482" s="47" t="s">
        <v>40</v>
      </c>
      <c r="Q482" s="57" t="s">
        <v>4</v>
      </c>
      <c r="R482" s="69">
        <f>IF(Таблица68[[#This Row],[Столбец2]]="A",1,IF(Таблица68[[#This Row],[Столбец2]]="B",2,IF(Таблица68[[#This Row],[Столбец2]]="C",3)))</f>
        <v>3</v>
      </c>
      <c r="S482" s="106" t="s">
        <v>1640</v>
      </c>
    </row>
    <row r="483" spans="1:19" ht="16.5">
      <c r="A483" s="94" t="s">
        <v>1621</v>
      </c>
      <c r="B483" s="44" t="s">
        <v>1630</v>
      </c>
      <c r="C483" s="399" t="s">
        <v>1630</v>
      </c>
      <c r="D483" s="336"/>
      <c r="E483" s="337"/>
      <c r="F483" s="337"/>
      <c r="G483" s="338"/>
      <c r="L483" s="98"/>
      <c r="M483" s="100">
        <v>59</v>
      </c>
      <c r="N483" s="102">
        <f t="shared" si="29"/>
        <v>70.8</v>
      </c>
      <c r="O483" s="47" t="s">
        <v>40</v>
      </c>
      <c r="Q483" s="57" t="s">
        <v>4</v>
      </c>
      <c r="R483" s="69">
        <f>IF(Таблица68[[#This Row],[Столбец2]]="A",1,IF(Таблица68[[#This Row],[Столбец2]]="B",2,IF(Таблица68[[#This Row],[Столбец2]]="C",3)))</f>
        <v>3</v>
      </c>
      <c r="S483" s="106" t="s">
        <v>1640</v>
      </c>
    </row>
    <row r="484" spans="1:19" ht="16.5">
      <c r="A484" s="94" t="s">
        <v>1622</v>
      </c>
      <c r="B484" s="44" t="s">
        <v>1633</v>
      </c>
      <c r="C484" s="399" t="s">
        <v>1633</v>
      </c>
      <c r="D484" s="336"/>
      <c r="E484" s="337"/>
      <c r="F484" s="337"/>
      <c r="G484" s="338"/>
      <c r="L484" s="98"/>
      <c r="M484" s="100">
        <v>75</v>
      </c>
      <c r="N484" s="102">
        <f t="shared" si="29"/>
        <v>90</v>
      </c>
      <c r="O484" s="47" t="s">
        <v>40</v>
      </c>
      <c r="Q484" s="57" t="s">
        <v>4</v>
      </c>
      <c r="R484" s="69">
        <f>IF(Таблица68[[#This Row],[Столбец2]]="A",1,IF(Таблица68[[#This Row],[Столбец2]]="B",2,IF(Таблица68[[#This Row],[Столбец2]]="C",3)))</f>
        <v>3</v>
      </c>
      <c r="S484" s="106" t="s">
        <v>1640</v>
      </c>
    </row>
    <row r="485" spans="1:19" ht="16.5">
      <c r="A485" s="94" t="s">
        <v>1623</v>
      </c>
      <c r="B485" s="44" t="s">
        <v>1634</v>
      </c>
      <c r="C485" s="399" t="s">
        <v>1634</v>
      </c>
      <c r="D485" s="336"/>
      <c r="E485" s="337"/>
      <c r="F485" s="337"/>
      <c r="G485" s="338"/>
      <c r="L485" s="98"/>
      <c r="M485" s="100">
        <v>85</v>
      </c>
      <c r="N485" s="102">
        <f t="shared" si="29"/>
        <v>102</v>
      </c>
      <c r="O485" s="47" t="s">
        <v>40</v>
      </c>
      <c r="Q485" s="57" t="s">
        <v>4</v>
      </c>
      <c r="R485" s="69">
        <f>IF(Таблица68[[#This Row],[Столбец2]]="A",1,IF(Таблица68[[#This Row],[Столбец2]]="B",2,IF(Таблица68[[#This Row],[Столбец2]]="C",3)))</f>
        <v>3</v>
      </c>
      <c r="S485" s="106" t="s">
        <v>1640</v>
      </c>
    </row>
    <row r="486" spans="1:19" ht="16.5">
      <c r="A486" s="94" t="s">
        <v>1624</v>
      </c>
      <c r="B486" s="44" t="s">
        <v>1635</v>
      </c>
      <c r="C486" s="399" t="s">
        <v>1635</v>
      </c>
      <c r="D486" s="336"/>
      <c r="E486" s="337"/>
      <c r="F486" s="337"/>
      <c r="G486" s="338"/>
      <c r="L486" s="98"/>
      <c r="M486" s="100">
        <v>95</v>
      </c>
      <c r="N486" s="102">
        <f t="shared" si="29"/>
        <v>114</v>
      </c>
      <c r="O486" s="47" t="s">
        <v>40</v>
      </c>
      <c r="Q486" s="57" t="s">
        <v>4</v>
      </c>
      <c r="R486" s="69">
        <f>IF(Таблица68[[#This Row],[Столбец2]]="A",1,IF(Таблица68[[#This Row],[Столбец2]]="B",2,IF(Таблица68[[#This Row],[Столбец2]]="C",3)))</f>
        <v>3</v>
      </c>
      <c r="S486" s="106" t="s">
        <v>1640</v>
      </c>
    </row>
    <row r="487" spans="1:19" ht="16.5">
      <c r="A487" s="94" t="s">
        <v>1625</v>
      </c>
      <c r="B487" s="44" t="s">
        <v>1636</v>
      </c>
      <c r="C487" s="399" t="s">
        <v>1636</v>
      </c>
      <c r="D487" s="336"/>
      <c r="E487" s="337"/>
      <c r="F487" s="337"/>
      <c r="G487" s="338"/>
      <c r="L487" s="98"/>
      <c r="M487" s="100">
        <v>120</v>
      </c>
      <c r="N487" s="102">
        <f t="shared" si="29"/>
        <v>144</v>
      </c>
      <c r="O487" s="47" t="s">
        <v>40</v>
      </c>
      <c r="Q487" s="57" t="s">
        <v>4</v>
      </c>
      <c r="R487" s="69">
        <f>IF(Таблица68[[#This Row],[Столбец2]]="A",1,IF(Таблица68[[#This Row],[Столбец2]]="B",2,IF(Таблица68[[#This Row],[Столбец2]]="C",3)))</f>
        <v>3</v>
      </c>
      <c r="S487" s="106" t="s">
        <v>1640</v>
      </c>
    </row>
    <row r="488" spans="1:19" ht="16.5">
      <c r="A488" s="94" t="s">
        <v>1626</v>
      </c>
      <c r="B488" s="44" t="s">
        <v>1637</v>
      </c>
      <c r="C488" s="399" t="s">
        <v>1637</v>
      </c>
      <c r="D488" s="336"/>
      <c r="E488" s="337"/>
      <c r="F488" s="337"/>
      <c r="G488" s="338"/>
      <c r="L488" s="98"/>
      <c r="M488" s="100">
        <v>165</v>
      </c>
      <c r="N488" s="102">
        <f t="shared" si="29"/>
        <v>198</v>
      </c>
      <c r="O488" s="47" t="s">
        <v>40</v>
      </c>
      <c r="Q488" s="57" t="s">
        <v>4</v>
      </c>
      <c r="R488" s="69">
        <f>IF(Таблица68[[#This Row],[Столбец2]]="A",1,IF(Таблица68[[#This Row],[Столбец2]]="B",2,IF(Таблица68[[#This Row],[Столбец2]]="C",3)))</f>
        <v>3</v>
      </c>
      <c r="S488" s="106" t="s">
        <v>1640</v>
      </c>
    </row>
    <row r="489" spans="1:19" ht="16.5">
      <c r="A489" s="94" t="s">
        <v>1627</v>
      </c>
      <c r="B489" s="44" t="s">
        <v>1638</v>
      </c>
      <c r="C489" s="399" t="s">
        <v>1638</v>
      </c>
      <c r="D489" s="336"/>
      <c r="E489" s="337"/>
      <c r="F489" s="337"/>
      <c r="G489" s="338"/>
      <c r="H489" s="95"/>
      <c r="I489" s="95"/>
      <c r="J489" s="95"/>
      <c r="K489" s="96"/>
      <c r="L489" s="98"/>
      <c r="M489" s="100">
        <v>185</v>
      </c>
      <c r="N489" s="102">
        <f t="shared" si="29"/>
        <v>222</v>
      </c>
      <c r="O489" s="47" t="s">
        <v>40</v>
      </c>
      <c r="P489" s="97"/>
      <c r="Q489" s="57" t="s">
        <v>4</v>
      </c>
      <c r="R489" s="69">
        <f>IF(Таблица68[[#This Row],[Столбец2]]="A",1,IF(Таблица68[[#This Row],[Столбец2]]="B",2,IF(Таблица68[[#This Row],[Столбец2]]="C",3)))</f>
        <v>3</v>
      </c>
      <c r="S489" s="238" t="s">
        <v>1640</v>
      </c>
    </row>
    <row r="490" spans="1:19" ht="16.5">
      <c r="A490" s="94" t="s">
        <v>1690</v>
      </c>
      <c r="B490" s="44" t="s">
        <v>1697</v>
      </c>
      <c r="C490" s="399" t="s">
        <v>1697</v>
      </c>
      <c r="D490" s="64"/>
      <c r="E490" s="64"/>
      <c r="F490" s="64"/>
      <c r="G490" s="64"/>
      <c r="L490" s="98"/>
      <c r="M490" s="100">
        <v>24</v>
      </c>
      <c r="N490" s="102">
        <f t="shared" ref="N490:N492" si="30">M490*1.2</f>
        <v>28.799999999999997</v>
      </c>
      <c r="O490" s="47" t="s">
        <v>40</v>
      </c>
      <c r="Q490" s="57" t="s">
        <v>4</v>
      </c>
      <c r="R490" s="42">
        <f>IF(Таблица68[[#This Row],[Столбец2]]="A",1,IF(Таблица68[[#This Row],[Столбец2]]="B",2,IF(Таблица68[[#This Row],[Столбец2]]="C",3)))</f>
        <v>2</v>
      </c>
      <c r="S490" s="106" t="s">
        <v>1639</v>
      </c>
    </row>
    <row r="491" spans="1:19" ht="16.5">
      <c r="A491" s="94" t="s">
        <v>1691</v>
      </c>
      <c r="B491" s="44" t="s">
        <v>1698</v>
      </c>
      <c r="C491" s="399" t="s">
        <v>1698</v>
      </c>
      <c r="D491" s="64"/>
      <c r="E491" s="64"/>
      <c r="F491" s="64"/>
      <c r="G491" s="64"/>
      <c r="L491" s="98"/>
      <c r="M491" s="100">
        <v>27</v>
      </c>
      <c r="N491" s="102">
        <f t="shared" si="30"/>
        <v>32.4</v>
      </c>
      <c r="O491" s="47" t="s">
        <v>40</v>
      </c>
      <c r="Q491" s="57" t="s">
        <v>4</v>
      </c>
      <c r="R491" s="42">
        <f>IF(Таблица68[[#This Row],[Столбец2]]="A",1,IF(Таблица68[[#This Row],[Столбец2]]="B",2,IF(Таблица68[[#This Row],[Столбец2]]="C",3)))</f>
        <v>2</v>
      </c>
      <c r="S491" s="106" t="s">
        <v>1639</v>
      </c>
    </row>
    <row r="492" spans="1:19" ht="16.5">
      <c r="A492" s="94" t="s">
        <v>1692</v>
      </c>
      <c r="B492" s="44" t="s">
        <v>1699</v>
      </c>
      <c r="C492" s="399" t="s">
        <v>1699</v>
      </c>
      <c r="D492" s="64"/>
      <c r="E492" s="64"/>
      <c r="F492" s="64"/>
      <c r="G492" s="64"/>
      <c r="H492" s="95"/>
      <c r="I492" s="95"/>
      <c r="J492" s="95"/>
      <c r="K492" s="96"/>
      <c r="L492" s="98"/>
      <c r="M492" s="100">
        <v>39</v>
      </c>
      <c r="N492" s="102">
        <f t="shared" si="30"/>
        <v>46.8</v>
      </c>
      <c r="O492" s="47" t="s">
        <v>40</v>
      </c>
      <c r="P492" s="97"/>
      <c r="Q492" s="57" t="s">
        <v>4</v>
      </c>
      <c r="R492" s="366">
        <f>IF(Таблица68[[#This Row],[Столбец2]]="A",1,IF(Таблица68[[#This Row],[Столбец2]]="B",2,IF(Таблица68[[#This Row],[Столбец2]]="C",3)))</f>
        <v>2</v>
      </c>
      <c r="S492" s="238" t="s">
        <v>1639</v>
      </c>
    </row>
    <row r="493" spans="1:19" ht="28.5">
      <c r="A493" s="94" t="s">
        <v>1701</v>
      </c>
      <c r="B493" s="44" t="s">
        <v>1711</v>
      </c>
      <c r="C493" s="44" t="s">
        <v>1710</v>
      </c>
      <c r="D493" s="64"/>
      <c r="E493" s="64"/>
      <c r="F493" s="64"/>
      <c r="G493" s="64"/>
      <c r="H493" s="95"/>
      <c r="I493" s="95"/>
      <c r="J493" s="95"/>
      <c r="K493" s="96"/>
      <c r="L493" s="98"/>
      <c r="M493" s="100">
        <v>150</v>
      </c>
      <c r="N493" s="102">
        <f>M493*1.2</f>
        <v>180</v>
      </c>
      <c r="O493" s="47" t="s">
        <v>40</v>
      </c>
      <c r="P493" s="97"/>
      <c r="Q493" s="57" t="s">
        <v>4</v>
      </c>
      <c r="R493" s="366">
        <f>IF(Таблица68[[#This Row],[Столбец2]]="A",1,IF(Таблица68[[#This Row],[Столбец2]]="B",2,IF(Таблица68[[#This Row],[Столбец2]]="C",3)))</f>
        <v>2</v>
      </c>
      <c r="S493" s="238" t="s">
        <v>1639</v>
      </c>
    </row>
    <row r="494" spans="1:19" ht="16.5">
      <c r="A494" s="94" t="s">
        <v>1703</v>
      </c>
      <c r="B494" s="44" t="s">
        <v>1707</v>
      </c>
      <c r="C494" s="44" t="s">
        <v>1707</v>
      </c>
      <c r="D494" s="64"/>
      <c r="E494" s="64"/>
      <c r="F494" s="64"/>
      <c r="G494" s="64"/>
      <c r="L494" s="98"/>
      <c r="M494" s="100">
        <v>19</v>
      </c>
      <c r="N494" s="102">
        <f>M494*1.2</f>
        <v>22.8</v>
      </c>
      <c r="O494" s="47" t="s">
        <v>40</v>
      </c>
      <c r="Q494" s="57" t="s">
        <v>4</v>
      </c>
      <c r="R494" s="42">
        <f>IF(Таблица68[[#This Row],[Столбец2]]="A",1,IF(Таблица68[[#This Row],[Столбец2]]="B",2,IF(Таблица68[[#This Row],[Столбец2]]="C",3)))</f>
        <v>2</v>
      </c>
      <c r="S494" s="106" t="s">
        <v>1639</v>
      </c>
    </row>
    <row r="495" spans="1:19" ht="16.5">
      <c r="A495" s="94" t="s">
        <v>1709</v>
      </c>
      <c r="B495" s="74" t="s">
        <v>1713</v>
      </c>
      <c r="C495" s="74" t="s">
        <v>1712</v>
      </c>
      <c r="D495" s="64"/>
      <c r="E495" s="64"/>
      <c r="F495" s="64"/>
      <c r="G495" s="64"/>
      <c r="L495" s="98"/>
      <c r="M495" s="100">
        <v>19</v>
      </c>
      <c r="N495" s="102">
        <f>M495*1.2</f>
        <v>22.8</v>
      </c>
      <c r="O495" s="47" t="s">
        <v>40</v>
      </c>
      <c r="Q495" s="57" t="s">
        <v>4</v>
      </c>
      <c r="R495" s="42">
        <f>IF(Таблица68[[#This Row],[Столбец2]]="A",1,IF(Таблица68[[#This Row],[Столбец2]]="B",2,IF(Таблица68[[#This Row],[Столбец2]]="C",3)))</f>
        <v>2</v>
      </c>
      <c r="S495" s="106" t="s">
        <v>1639</v>
      </c>
    </row>
    <row r="496" spans="1:19" ht="18.75" customHeight="1">
      <c r="A496" s="69" t="s">
        <v>1733</v>
      </c>
      <c r="B496" s="44" t="s">
        <v>1750</v>
      </c>
      <c r="C496" s="44" t="s">
        <v>1750</v>
      </c>
      <c r="D496" s="45" t="s">
        <v>1770</v>
      </c>
      <c r="E496" s="45" t="s">
        <v>1771</v>
      </c>
      <c r="F496" s="45" t="s">
        <v>22</v>
      </c>
      <c r="G496" s="45">
        <v>15</v>
      </c>
      <c r="H496" s="45">
        <v>52</v>
      </c>
      <c r="I496" s="45" t="s">
        <v>131</v>
      </c>
      <c r="J496" s="45" t="s">
        <v>225</v>
      </c>
      <c r="K496" s="46" t="s">
        <v>392</v>
      </c>
      <c r="L496" s="98"/>
      <c r="M496" s="100">
        <v>495</v>
      </c>
      <c r="N496" s="102">
        <f t="shared" ref="N496:N497" si="31">M496*1.2</f>
        <v>594</v>
      </c>
      <c r="O496" s="48" t="s">
        <v>40</v>
      </c>
      <c r="Q496" s="11" t="s">
        <v>2</v>
      </c>
      <c r="R496" s="42">
        <f>IF(Таблица68[[#This Row],[Столбец2]]="A",1,IF(Таблица68[[#This Row],[Столбец2]]="B",2,IF(Таблица68[[#This Row],[Столбец2]]="C",3)))</f>
        <v>1</v>
      </c>
      <c r="S496" s="106" t="s">
        <v>1602</v>
      </c>
    </row>
    <row r="497" spans="1:19" ht="20.25" customHeight="1">
      <c r="A497" s="94" t="s">
        <v>1734</v>
      </c>
      <c r="B497" s="44" t="s">
        <v>1751</v>
      </c>
      <c r="C497" s="44" t="s">
        <v>1751</v>
      </c>
      <c r="D497" s="45" t="s">
        <v>1770</v>
      </c>
      <c r="E497" s="45" t="s">
        <v>1772</v>
      </c>
      <c r="F497" s="45" t="s">
        <v>22</v>
      </c>
      <c r="G497" s="45">
        <v>20</v>
      </c>
      <c r="H497" s="45">
        <v>52</v>
      </c>
      <c r="I497" s="45" t="s">
        <v>131</v>
      </c>
      <c r="J497" s="45" t="s">
        <v>225</v>
      </c>
      <c r="K497" s="46" t="s">
        <v>392</v>
      </c>
      <c r="L497" s="98"/>
      <c r="M497" s="100">
        <v>540</v>
      </c>
      <c r="N497" s="102">
        <f t="shared" si="31"/>
        <v>648</v>
      </c>
      <c r="O497" s="48" t="s">
        <v>40</v>
      </c>
      <c r="Q497" s="11" t="s">
        <v>2</v>
      </c>
      <c r="R497" s="42">
        <f>IF(Таблица68[[#This Row],[Столбец2]]="A",1,IF(Таблица68[[#This Row],[Столбец2]]="B",2,IF(Таблица68[[#This Row],[Столбец2]]="C",3)))</f>
        <v>1</v>
      </c>
      <c r="S497" s="106" t="s">
        <v>1602</v>
      </c>
    </row>
    <row r="498" spans="1:19" ht="25.5">
      <c r="A498" s="69" t="s">
        <v>1735</v>
      </c>
      <c r="B498" s="44" t="s">
        <v>1752</v>
      </c>
      <c r="C498" s="44" t="s">
        <v>1752</v>
      </c>
      <c r="D498" s="45" t="s">
        <v>1770</v>
      </c>
      <c r="E498" s="45" t="s">
        <v>1782</v>
      </c>
      <c r="F498" s="45" t="s">
        <v>22</v>
      </c>
      <c r="G498" s="45">
        <v>25</v>
      </c>
      <c r="H498" s="45">
        <v>52</v>
      </c>
      <c r="I498" s="45" t="s">
        <v>406</v>
      </c>
      <c r="J498" s="45" t="s">
        <v>225</v>
      </c>
      <c r="K498" s="46" t="s">
        <v>392</v>
      </c>
      <c r="L498" s="98"/>
      <c r="M498" s="100">
        <v>2700</v>
      </c>
      <c r="N498" s="102">
        <f t="shared" ref="N498:N512" si="32">M498*1.2</f>
        <v>3240</v>
      </c>
      <c r="O498" s="689" t="s">
        <v>920</v>
      </c>
      <c r="Q498" s="108" t="s">
        <v>6</v>
      </c>
      <c r="R498" s="42">
        <f>IF(Таблица68[[#This Row],[Столбец2]]="A",1,IF(Таблица68[[#This Row],[Столбец2]]="B",2,IF(Таблица68[[#This Row],[Столбец2]]="C",3)))</f>
        <v>3</v>
      </c>
      <c r="S498" s="238" t="s">
        <v>1640</v>
      </c>
    </row>
    <row r="499" spans="1:19" ht="25.5">
      <c r="A499" s="94" t="s">
        <v>1736</v>
      </c>
      <c r="B499" s="44" t="s">
        <v>1753</v>
      </c>
      <c r="C499" s="44" t="s">
        <v>1753</v>
      </c>
      <c r="D499" s="45" t="s">
        <v>1770</v>
      </c>
      <c r="E499" s="45" t="s">
        <v>1783</v>
      </c>
      <c r="F499" s="45" t="s">
        <v>22</v>
      </c>
      <c r="G499" s="45">
        <v>32</v>
      </c>
      <c r="H499" s="45">
        <v>52</v>
      </c>
      <c r="I499" s="45" t="s">
        <v>406</v>
      </c>
      <c r="J499" s="45" t="s">
        <v>225</v>
      </c>
      <c r="K499" s="46" t="s">
        <v>392</v>
      </c>
      <c r="L499" s="98"/>
      <c r="M499" s="100">
        <v>2800</v>
      </c>
      <c r="N499" s="102">
        <f t="shared" si="32"/>
        <v>3360</v>
      </c>
      <c r="O499" s="689" t="s">
        <v>920</v>
      </c>
      <c r="Q499" s="108" t="s">
        <v>6</v>
      </c>
      <c r="R499" s="42">
        <f>IF(Таблица68[[#This Row],[Столбец2]]="A",1,IF(Таблица68[[#This Row],[Столбец2]]="B",2,IF(Таблица68[[#This Row],[Столбец2]]="C",3)))</f>
        <v>3</v>
      </c>
      <c r="S499" s="238" t="s">
        <v>1640</v>
      </c>
    </row>
    <row r="500" spans="1:19" ht="25.5">
      <c r="A500" s="69" t="s">
        <v>1737</v>
      </c>
      <c r="B500" s="44" t="s">
        <v>1754</v>
      </c>
      <c r="C500" s="44" t="s">
        <v>1754</v>
      </c>
      <c r="D500" s="45" t="s">
        <v>1770</v>
      </c>
      <c r="E500" s="45" t="s">
        <v>1784</v>
      </c>
      <c r="F500" s="45" t="s">
        <v>22</v>
      </c>
      <c r="G500" s="45">
        <v>40</v>
      </c>
      <c r="H500" s="45">
        <v>52</v>
      </c>
      <c r="I500" s="45" t="s">
        <v>406</v>
      </c>
      <c r="J500" s="45" t="s">
        <v>225</v>
      </c>
      <c r="K500" s="46" t="s">
        <v>392</v>
      </c>
      <c r="L500" s="98"/>
      <c r="M500" s="100">
        <v>2900</v>
      </c>
      <c r="N500" s="102">
        <f t="shared" si="32"/>
        <v>3480</v>
      </c>
      <c r="O500" s="689" t="s">
        <v>920</v>
      </c>
      <c r="Q500" s="108" t="s">
        <v>6</v>
      </c>
      <c r="R500" s="42">
        <f>IF(Таблица68[[#This Row],[Столбец2]]="A",1,IF(Таблица68[[#This Row],[Столбец2]]="B",2,IF(Таблица68[[#This Row],[Столбец2]]="C",3)))</f>
        <v>3</v>
      </c>
      <c r="S500" s="238" t="s">
        <v>1640</v>
      </c>
    </row>
    <row r="501" spans="1:19" ht="25.5">
      <c r="A501" s="94" t="s">
        <v>1738</v>
      </c>
      <c r="B501" s="44" t="s">
        <v>1755</v>
      </c>
      <c r="C501" s="44" t="s">
        <v>1755</v>
      </c>
      <c r="D501" s="45" t="s">
        <v>1770</v>
      </c>
      <c r="E501" s="45" t="s">
        <v>1785</v>
      </c>
      <c r="F501" s="45" t="s">
        <v>22</v>
      </c>
      <c r="G501" s="45">
        <v>25</v>
      </c>
      <c r="H501" s="45">
        <v>52</v>
      </c>
      <c r="I501" s="45" t="s">
        <v>406</v>
      </c>
      <c r="J501" s="45" t="s">
        <v>225</v>
      </c>
      <c r="K501" s="46" t="s">
        <v>392</v>
      </c>
      <c r="L501" s="98"/>
      <c r="M501" s="100">
        <v>2800</v>
      </c>
      <c r="N501" s="102">
        <f t="shared" si="32"/>
        <v>3360</v>
      </c>
      <c r="O501" s="689" t="s">
        <v>920</v>
      </c>
      <c r="Q501" s="108" t="s">
        <v>6</v>
      </c>
      <c r="R501" s="42">
        <f>IF(Таблица68[[#This Row],[Столбец2]]="A",1,IF(Таблица68[[#This Row],[Столбец2]]="B",2,IF(Таблица68[[#This Row],[Столбец2]]="C",3)))</f>
        <v>3</v>
      </c>
      <c r="S501" s="238" t="s">
        <v>1640</v>
      </c>
    </row>
    <row r="502" spans="1:19" ht="25.5">
      <c r="A502" s="69" t="s">
        <v>1739</v>
      </c>
      <c r="B502" s="44" t="s">
        <v>1756</v>
      </c>
      <c r="C502" s="44" t="s">
        <v>1756</v>
      </c>
      <c r="D502" s="45" t="s">
        <v>1770</v>
      </c>
      <c r="E502" s="45" t="s">
        <v>1786</v>
      </c>
      <c r="F502" s="45" t="s">
        <v>22</v>
      </c>
      <c r="G502" s="45">
        <v>32</v>
      </c>
      <c r="H502" s="45">
        <v>52</v>
      </c>
      <c r="I502" s="45" t="s">
        <v>406</v>
      </c>
      <c r="J502" s="45" t="s">
        <v>225</v>
      </c>
      <c r="K502" s="46" t="s">
        <v>392</v>
      </c>
      <c r="L502" s="98"/>
      <c r="M502" s="100">
        <v>2900</v>
      </c>
      <c r="N502" s="102">
        <f t="shared" si="32"/>
        <v>3480</v>
      </c>
      <c r="O502" s="689" t="s">
        <v>920</v>
      </c>
      <c r="Q502" s="108" t="s">
        <v>6</v>
      </c>
      <c r="R502" s="42">
        <f>IF(Таблица68[[#This Row],[Столбец2]]="A",1,IF(Таблица68[[#This Row],[Столбец2]]="B",2,IF(Таблица68[[#This Row],[Столбец2]]="C",3)))</f>
        <v>3</v>
      </c>
      <c r="S502" s="238" t="s">
        <v>1640</v>
      </c>
    </row>
    <row r="503" spans="1:19" ht="25.5">
      <c r="A503" s="94" t="s">
        <v>1740</v>
      </c>
      <c r="B503" s="44" t="s">
        <v>1757</v>
      </c>
      <c r="C503" s="44" t="s">
        <v>1757</v>
      </c>
      <c r="D503" s="45" t="s">
        <v>1770</v>
      </c>
      <c r="E503" s="45" t="s">
        <v>1787</v>
      </c>
      <c r="F503" s="45" t="s">
        <v>22</v>
      </c>
      <c r="G503" s="45">
        <v>40</v>
      </c>
      <c r="H503" s="45">
        <v>52</v>
      </c>
      <c r="I503" s="45" t="s">
        <v>406</v>
      </c>
      <c r="J503" s="45" t="s">
        <v>225</v>
      </c>
      <c r="K503" s="46" t="s">
        <v>392</v>
      </c>
      <c r="L503" s="98"/>
      <c r="M503" s="100">
        <v>3100</v>
      </c>
      <c r="N503" s="102">
        <f t="shared" si="32"/>
        <v>3720</v>
      </c>
      <c r="O503" s="689" t="s">
        <v>920</v>
      </c>
      <c r="Q503" s="108" t="s">
        <v>6</v>
      </c>
      <c r="R503" s="42">
        <f>IF(Таблица68[[#This Row],[Столбец2]]="A",1,IF(Таблица68[[#This Row],[Столбец2]]="B",2,IF(Таблица68[[#This Row],[Столбец2]]="C",3)))</f>
        <v>3</v>
      </c>
      <c r="S503" s="238" t="s">
        <v>1640</v>
      </c>
    </row>
    <row r="504" spans="1:19" ht="25.5">
      <c r="A504" s="69" t="s">
        <v>1741</v>
      </c>
      <c r="B504" s="44" t="s">
        <v>1758</v>
      </c>
      <c r="C504" s="44" t="s">
        <v>1758</v>
      </c>
      <c r="D504" s="45" t="s">
        <v>1770</v>
      </c>
      <c r="E504" s="45" t="s">
        <v>1788</v>
      </c>
      <c r="F504" s="45" t="s">
        <v>22</v>
      </c>
      <c r="G504" s="45">
        <v>25</v>
      </c>
      <c r="H504" s="45">
        <v>52</v>
      </c>
      <c r="I504" s="45" t="s">
        <v>406</v>
      </c>
      <c r="J504" s="45" t="s">
        <v>225</v>
      </c>
      <c r="K504" s="46" t="s">
        <v>392</v>
      </c>
      <c r="L504" s="98"/>
      <c r="M504" s="100">
        <v>3200</v>
      </c>
      <c r="N504" s="102">
        <f t="shared" si="32"/>
        <v>3840</v>
      </c>
      <c r="O504" s="689" t="s">
        <v>920</v>
      </c>
      <c r="Q504" s="108" t="s">
        <v>6</v>
      </c>
      <c r="R504" s="42">
        <f>IF(Таблица68[[#This Row],[Столбец2]]="A",1,IF(Таблица68[[#This Row],[Столбец2]]="B",2,IF(Таблица68[[#This Row],[Столбец2]]="C",3)))</f>
        <v>3</v>
      </c>
      <c r="S504" s="238" t="s">
        <v>1640</v>
      </c>
    </row>
    <row r="505" spans="1:19" ht="25.5">
      <c r="A505" s="94" t="s">
        <v>1742</v>
      </c>
      <c r="B505" s="44" t="s">
        <v>1759</v>
      </c>
      <c r="C505" s="44" t="s">
        <v>1759</v>
      </c>
      <c r="D505" s="45" t="s">
        <v>1770</v>
      </c>
      <c r="E505" s="45" t="s">
        <v>1789</v>
      </c>
      <c r="F505" s="45" t="s">
        <v>22</v>
      </c>
      <c r="G505" s="45">
        <v>32</v>
      </c>
      <c r="H505" s="45">
        <v>52</v>
      </c>
      <c r="I505" s="45" t="s">
        <v>406</v>
      </c>
      <c r="J505" s="45" t="s">
        <v>225</v>
      </c>
      <c r="K505" s="46" t="s">
        <v>392</v>
      </c>
      <c r="L505" s="98"/>
      <c r="M505" s="100">
        <v>3400</v>
      </c>
      <c r="N505" s="102">
        <f t="shared" si="32"/>
        <v>4080</v>
      </c>
      <c r="O505" s="689" t="s">
        <v>920</v>
      </c>
      <c r="Q505" s="108" t="s">
        <v>6</v>
      </c>
      <c r="R505" s="42">
        <f>IF(Таблица68[[#This Row],[Столбец2]]="A",1,IF(Таблица68[[#This Row],[Столбец2]]="B",2,IF(Таблица68[[#This Row],[Столбец2]]="C",3)))</f>
        <v>3</v>
      </c>
      <c r="S505" s="238" t="s">
        <v>1640</v>
      </c>
    </row>
    <row r="506" spans="1:19" ht="25.5">
      <c r="A506" s="69" t="s">
        <v>1743</v>
      </c>
      <c r="B506" s="44" t="s">
        <v>1760</v>
      </c>
      <c r="C506" s="44" t="s">
        <v>1760</v>
      </c>
      <c r="D506" s="45" t="s">
        <v>1770</v>
      </c>
      <c r="E506" s="45" t="s">
        <v>1790</v>
      </c>
      <c r="F506" s="45" t="s">
        <v>22</v>
      </c>
      <c r="G506" s="45">
        <v>40</v>
      </c>
      <c r="H506" s="45">
        <v>52</v>
      </c>
      <c r="I506" s="45" t="s">
        <v>406</v>
      </c>
      <c r="J506" s="45" t="s">
        <v>225</v>
      </c>
      <c r="K506" s="46" t="s">
        <v>392</v>
      </c>
      <c r="L506" s="98"/>
      <c r="M506" s="100">
        <v>3600</v>
      </c>
      <c r="N506" s="102">
        <f t="shared" si="32"/>
        <v>4320</v>
      </c>
      <c r="O506" s="689" t="s">
        <v>920</v>
      </c>
      <c r="Q506" s="108" t="s">
        <v>6</v>
      </c>
      <c r="R506" s="42">
        <f>IF(Таблица68[[#This Row],[Столбец2]]="A",1,IF(Таблица68[[#This Row],[Столбец2]]="B",2,IF(Таблица68[[#This Row],[Столбец2]]="C",3)))</f>
        <v>3</v>
      </c>
      <c r="S506" s="238" t="s">
        <v>1640</v>
      </c>
    </row>
    <row r="507" spans="1:19" ht="25.5">
      <c r="A507" s="94" t="s">
        <v>1744</v>
      </c>
      <c r="B507" s="44" t="s">
        <v>1761</v>
      </c>
      <c r="C507" s="44" t="s">
        <v>1761</v>
      </c>
      <c r="D507" s="45" t="s">
        <v>1770</v>
      </c>
      <c r="E507" s="45" t="s">
        <v>1791</v>
      </c>
      <c r="F507" s="45" t="s">
        <v>22</v>
      </c>
      <c r="G507" s="45">
        <v>25</v>
      </c>
      <c r="H507" s="45">
        <v>52</v>
      </c>
      <c r="I507" s="45" t="s">
        <v>406</v>
      </c>
      <c r="J507" s="45" t="s">
        <v>225</v>
      </c>
      <c r="K507" s="46" t="s">
        <v>392</v>
      </c>
      <c r="L507" s="98"/>
      <c r="M507" s="100">
        <v>2800</v>
      </c>
      <c r="N507" s="102">
        <f t="shared" si="32"/>
        <v>3360</v>
      </c>
      <c r="O507" s="689" t="s">
        <v>920</v>
      </c>
      <c r="Q507" s="108" t="s">
        <v>6</v>
      </c>
      <c r="R507" s="42">
        <f>IF(Таблица68[[#This Row],[Столбец2]]="A",1,IF(Таблица68[[#This Row],[Столбец2]]="B",2,IF(Таблица68[[#This Row],[Столбец2]]="C",3)))</f>
        <v>3</v>
      </c>
      <c r="S507" s="238" t="s">
        <v>1640</v>
      </c>
    </row>
    <row r="508" spans="1:19" ht="25.5">
      <c r="A508" s="69" t="s">
        <v>1745</v>
      </c>
      <c r="B508" s="44" t="s">
        <v>1762</v>
      </c>
      <c r="C508" s="44" t="s">
        <v>1762</v>
      </c>
      <c r="D508" s="45" t="s">
        <v>1770</v>
      </c>
      <c r="E508" s="45" t="s">
        <v>1792</v>
      </c>
      <c r="F508" s="45" t="s">
        <v>22</v>
      </c>
      <c r="G508" s="45">
        <v>32</v>
      </c>
      <c r="H508" s="45">
        <v>52</v>
      </c>
      <c r="I508" s="45" t="s">
        <v>406</v>
      </c>
      <c r="J508" s="45" t="s">
        <v>225</v>
      </c>
      <c r="K508" s="46" t="s">
        <v>392</v>
      </c>
      <c r="L508" s="98"/>
      <c r="M508" s="100">
        <v>3000</v>
      </c>
      <c r="N508" s="102">
        <f t="shared" si="32"/>
        <v>3600</v>
      </c>
      <c r="O508" s="689" t="s">
        <v>920</v>
      </c>
      <c r="Q508" s="108" t="s">
        <v>6</v>
      </c>
      <c r="R508" s="42">
        <f>IF(Таблица68[[#This Row],[Столбец2]]="A",1,IF(Таблица68[[#This Row],[Столбец2]]="B",2,IF(Таблица68[[#This Row],[Столбец2]]="C",3)))</f>
        <v>3</v>
      </c>
      <c r="S508" s="238" t="s">
        <v>1640</v>
      </c>
    </row>
    <row r="509" spans="1:19" ht="25.5">
      <c r="A509" s="94" t="s">
        <v>1746</v>
      </c>
      <c r="B509" s="44" t="s">
        <v>1763</v>
      </c>
      <c r="C509" s="44" t="s">
        <v>1763</v>
      </c>
      <c r="D509" s="45" t="s">
        <v>1770</v>
      </c>
      <c r="E509" s="45" t="s">
        <v>1793</v>
      </c>
      <c r="F509" s="45" t="s">
        <v>22</v>
      </c>
      <c r="G509" s="45">
        <v>40</v>
      </c>
      <c r="H509" s="45">
        <v>52</v>
      </c>
      <c r="I509" s="45" t="s">
        <v>406</v>
      </c>
      <c r="J509" s="45" t="s">
        <v>225</v>
      </c>
      <c r="K509" s="46" t="s">
        <v>392</v>
      </c>
      <c r="L509" s="98"/>
      <c r="M509" s="100">
        <v>3300</v>
      </c>
      <c r="N509" s="102">
        <f t="shared" si="32"/>
        <v>3960</v>
      </c>
      <c r="O509" s="689" t="s">
        <v>920</v>
      </c>
      <c r="Q509" s="108" t="s">
        <v>6</v>
      </c>
      <c r="R509" s="42">
        <f>IF(Таблица68[[#This Row],[Столбец2]]="A",1,IF(Таблица68[[#This Row],[Столбец2]]="B",2,IF(Таблица68[[#This Row],[Столбец2]]="C",3)))</f>
        <v>3</v>
      </c>
      <c r="S509" s="238" t="s">
        <v>1640</v>
      </c>
    </row>
    <row r="510" spans="1:19" ht="25.5">
      <c r="A510" s="69" t="s">
        <v>1747</v>
      </c>
      <c r="B510" s="44" t="s">
        <v>1764</v>
      </c>
      <c r="C510" s="44" t="s">
        <v>1764</v>
      </c>
      <c r="D510" s="45" t="s">
        <v>1770</v>
      </c>
      <c r="E510" s="45" t="s">
        <v>1794</v>
      </c>
      <c r="F510" s="45" t="s">
        <v>22</v>
      </c>
      <c r="G510" s="45">
        <v>25</v>
      </c>
      <c r="H510" s="45">
        <v>52</v>
      </c>
      <c r="I510" s="45" t="s">
        <v>406</v>
      </c>
      <c r="J510" s="45" t="s">
        <v>225</v>
      </c>
      <c r="K510" s="46" t="s">
        <v>392</v>
      </c>
      <c r="L510" s="98"/>
      <c r="M510" s="100">
        <v>3500</v>
      </c>
      <c r="N510" s="102">
        <f t="shared" si="32"/>
        <v>4200</v>
      </c>
      <c r="O510" s="689" t="s">
        <v>920</v>
      </c>
      <c r="Q510" s="108" t="s">
        <v>6</v>
      </c>
      <c r="R510" s="42">
        <f>IF(Таблица68[[#This Row],[Столбец2]]="A",1,IF(Таблица68[[#This Row],[Столбец2]]="B",2,IF(Таблица68[[#This Row],[Столбец2]]="C",3)))</f>
        <v>3</v>
      </c>
      <c r="S510" s="238" t="s">
        <v>1640</v>
      </c>
    </row>
    <row r="511" spans="1:19" ht="25.5">
      <c r="A511" s="94" t="s">
        <v>1748</v>
      </c>
      <c r="B511" s="44" t="s">
        <v>1765</v>
      </c>
      <c r="C511" s="44" t="s">
        <v>1765</v>
      </c>
      <c r="D511" s="45" t="s">
        <v>1770</v>
      </c>
      <c r="E511" s="45" t="s">
        <v>1796</v>
      </c>
      <c r="F511" s="45" t="s">
        <v>22</v>
      </c>
      <c r="G511" s="45">
        <v>32</v>
      </c>
      <c r="H511" s="45">
        <v>52</v>
      </c>
      <c r="I511" s="45" t="s">
        <v>406</v>
      </c>
      <c r="J511" s="45" t="s">
        <v>225</v>
      </c>
      <c r="K511" s="46" t="s">
        <v>392</v>
      </c>
      <c r="L511" s="98"/>
      <c r="M511" s="100">
        <v>3800</v>
      </c>
      <c r="N511" s="102">
        <f t="shared" si="32"/>
        <v>4560</v>
      </c>
      <c r="O511" s="689" t="s">
        <v>920</v>
      </c>
      <c r="Q511" s="108" t="s">
        <v>6</v>
      </c>
      <c r="R511" s="42">
        <f>IF(Таблица68[[#This Row],[Столбец2]]="A",1,IF(Таблица68[[#This Row],[Столбец2]]="B",2,IF(Таблица68[[#This Row],[Столбец2]]="C",3)))</f>
        <v>3</v>
      </c>
      <c r="S511" s="238" t="s">
        <v>1640</v>
      </c>
    </row>
    <row r="512" spans="1:19" ht="25.5">
      <c r="A512" s="69" t="s">
        <v>1749</v>
      </c>
      <c r="B512" s="44" t="s">
        <v>1766</v>
      </c>
      <c r="C512" s="44" t="s">
        <v>1766</v>
      </c>
      <c r="D512" s="45" t="s">
        <v>1770</v>
      </c>
      <c r="E512" s="45" t="s">
        <v>1795</v>
      </c>
      <c r="F512" s="45" t="s">
        <v>22</v>
      </c>
      <c r="G512" s="45">
        <v>40</v>
      </c>
      <c r="H512" s="45">
        <v>52</v>
      </c>
      <c r="I512" s="45" t="s">
        <v>406</v>
      </c>
      <c r="J512" s="45" t="s">
        <v>225</v>
      </c>
      <c r="K512" s="46" t="s">
        <v>392</v>
      </c>
      <c r="L512" s="98"/>
      <c r="M512" s="100">
        <v>4000</v>
      </c>
      <c r="N512" s="102">
        <f t="shared" si="32"/>
        <v>4800</v>
      </c>
      <c r="O512" s="689" t="s">
        <v>920</v>
      </c>
      <c r="Q512" s="108" t="s">
        <v>6</v>
      </c>
      <c r="R512" s="42">
        <f>IF(Таблица68[[#This Row],[Столбец2]]="A",1,IF(Таблица68[[#This Row],[Столбец2]]="B",2,IF(Таблица68[[#This Row],[Столбец2]]="C",3)))</f>
        <v>3</v>
      </c>
      <c r="S512" s="238" t="s">
        <v>1640</v>
      </c>
    </row>
    <row r="513" spans="1:19" ht="16.5">
      <c r="A513" s="94" t="s">
        <v>1852</v>
      </c>
      <c r="B513" s="44" t="s">
        <v>1859</v>
      </c>
      <c r="C513" s="44" t="s">
        <v>1859</v>
      </c>
      <c r="D513" s="45" t="s">
        <v>1861</v>
      </c>
      <c r="E513" s="45" t="s">
        <v>1863</v>
      </c>
      <c r="I513" s="45" t="s">
        <v>1864</v>
      </c>
      <c r="L513" s="98"/>
      <c r="M513" s="100">
        <v>2490</v>
      </c>
      <c r="N513" s="102">
        <f>M513*1.2</f>
        <v>2988</v>
      </c>
      <c r="O513" s="47" t="s">
        <v>40</v>
      </c>
      <c r="Q513" s="57" t="s">
        <v>4</v>
      </c>
      <c r="R513" s="42">
        <f>IF(Таблица68[[#This Row],[Столбец2]]="A",1,IF(Таблица68[[#This Row],[Столбец2]]="B",2,IF(Таблица68[[#This Row],[Столбец2]]="C",3)))</f>
        <v>2</v>
      </c>
      <c r="S513" s="106" t="s">
        <v>1639</v>
      </c>
    </row>
    <row r="514" spans="1:19" ht="16.5">
      <c r="A514" s="94" t="s">
        <v>1853</v>
      </c>
      <c r="B514" s="44" t="s">
        <v>1860</v>
      </c>
      <c r="C514" s="44" t="s">
        <v>1860</v>
      </c>
      <c r="D514" s="45" t="s">
        <v>1861</v>
      </c>
      <c r="E514" s="45" t="s">
        <v>1862</v>
      </c>
      <c r="I514" s="45" t="s">
        <v>1864</v>
      </c>
      <c r="L514" s="98"/>
      <c r="M514" s="100">
        <v>3490</v>
      </c>
      <c r="N514" s="102">
        <f>M514*1.2</f>
        <v>4188</v>
      </c>
      <c r="O514" s="47" t="s">
        <v>40</v>
      </c>
      <c r="Q514" s="57" t="s">
        <v>4</v>
      </c>
      <c r="R514" s="42">
        <f>IF(Таблица68[[#This Row],[Столбец2]]="A",1,IF(Таблица68[[#This Row],[Столбец2]]="B",2,IF(Таблица68[[#This Row],[Столбец2]]="C",3)))</f>
        <v>2</v>
      </c>
      <c r="S514" s="106" t="s">
        <v>1639</v>
      </c>
    </row>
  </sheetData>
  <phoneticPr fontId="11" type="noConversion"/>
  <pageMargins left="0.7" right="0.7" top="0.75" bottom="0.75" header="0.511811023622047" footer="0.511811023622047"/>
  <pageSetup paperSize="9" orientation="portrait" horizontalDpi="300" verticalDpi="300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310B3-57A8-4A33-8954-7AC19C00C517}">
  <dimension ref="A1:V35"/>
  <sheetViews>
    <sheetView showGridLines="0" zoomScale="115" zoomScaleNormal="115" workbookViewId="0">
      <selection activeCell="B18" sqref="B18"/>
    </sheetView>
  </sheetViews>
  <sheetFormatPr defaultColWidth="9.28515625" defaultRowHeight="12.75"/>
  <cols>
    <col min="1" max="1" width="2.140625" style="149" customWidth="1"/>
    <col min="2" max="2" width="15.7109375" style="151" customWidth="1"/>
    <col min="3" max="3" width="14.42578125" style="149" customWidth="1"/>
    <col min="4" max="4" width="12.42578125" style="149" customWidth="1"/>
    <col min="5" max="5" width="8" style="149" customWidth="1"/>
    <col min="6" max="6" width="9.5703125" style="149" customWidth="1"/>
    <col min="7" max="7" width="20.7109375" style="149" customWidth="1"/>
    <col min="8" max="8" width="19.28515625" style="149" bestFit="1" customWidth="1"/>
    <col min="9" max="9" width="20.85546875" style="149" bestFit="1" customWidth="1"/>
    <col min="10" max="10" width="23.140625" style="149" customWidth="1"/>
    <col min="11" max="11" width="15.140625" style="149" hidden="1" customWidth="1"/>
    <col min="12" max="12" width="19" style="149" hidden="1" customWidth="1"/>
    <col min="13" max="13" width="14.42578125" style="149" customWidth="1"/>
    <col min="14" max="14" width="11.140625" style="149" customWidth="1"/>
    <col min="15" max="15" width="17.7109375" style="149" customWidth="1"/>
    <col min="16" max="17" width="17.42578125" style="149" hidden="1" customWidth="1"/>
    <col min="18" max="18" width="18.28515625" style="149" customWidth="1"/>
    <col min="19" max="19" width="12.28515625" style="149" customWidth="1"/>
    <col min="20" max="20" width="10.140625" style="149" customWidth="1"/>
    <col min="21" max="21" width="7.5703125" style="149" customWidth="1"/>
    <col min="22" max="16384" width="9.28515625" style="149"/>
  </cols>
  <sheetData>
    <row r="1" spans="1:21" ht="11.25" customHeight="1"/>
    <row r="2" spans="1:21" ht="41.25" customHeight="1">
      <c r="B2" s="629" t="s">
        <v>1773</v>
      </c>
      <c r="C2" s="630"/>
      <c r="D2" s="630"/>
      <c r="E2" s="630"/>
      <c r="F2" s="630"/>
      <c r="G2" s="630"/>
      <c r="H2" s="630"/>
      <c r="I2" s="630"/>
      <c r="J2" s="630"/>
      <c r="K2" s="630"/>
      <c r="L2" s="630"/>
      <c r="M2" s="630"/>
      <c r="N2" s="286"/>
      <c r="O2" s="286"/>
      <c r="P2" s="286"/>
      <c r="Q2" s="286"/>
      <c r="R2" s="286"/>
      <c r="S2" s="286"/>
      <c r="T2" s="286"/>
      <c r="U2" s="287"/>
    </row>
    <row r="3" spans="1:21" ht="117.75" customHeight="1">
      <c r="B3" s="449" t="s">
        <v>1882</v>
      </c>
      <c r="C3" s="549"/>
      <c r="D3" s="549"/>
      <c r="E3" s="549"/>
      <c r="F3" s="549"/>
      <c r="G3" s="549"/>
      <c r="H3" s="549"/>
      <c r="I3" s="549"/>
      <c r="J3" s="549"/>
      <c r="K3" s="218"/>
      <c r="L3" s="218"/>
      <c r="M3" s="218"/>
      <c r="N3" s="218"/>
      <c r="O3" s="111"/>
      <c r="P3" s="111"/>
      <c r="Q3" s="111"/>
      <c r="R3" s="111"/>
      <c r="S3" s="111"/>
      <c r="T3" s="111"/>
      <c r="U3" s="112"/>
    </row>
    <row r="4" spans="1:21" ht="9.75" customHeight="1">
      <c r="B4" s="113" t="s">
        <v>2</v>
      </c>
      <c r="C4" s="114" t="s">
        <v>3</v>
      </c>
      <c r="D4" s="116"/>
      <c r="E4" s="116"/>
      <c r="F4" s="116"/>
      <c r="G4" s="116"/>
      <c r="H4" s="116"/>
      <c r="I4" s="116"/>
      <c r="J4" s="116"/>
      <c r="K4" s="116"/>
      <c r="L4" s="116"/>
      <c r="M4" s="167"/>
      <c r="N4" s="111"/>
      <c r="O4" s="111"/>
      <c r="P4" s="111"/>
      <c r="Q4" s="111"/>
      <c r="R4" s="111"/>
      <c r="S4" s="111"/>
      <c r="T4" s="111"/>
      <c r="U4" s="112"/>
    </row>
    <row r="5" spans="1:21" ht="10.5" customHeight="1">
      <c r="B5" s="118" t="s">
        <v>4</v>
      </c>
      <c r="C5" s="114" t="s">
        <v>5</v>
      </c>
      <c r="D5" s="116"/>
      <c r="E5" s="116"/>
      <c r="F5" s="116"/>
      <c r="G5" s="116"/>
      <c r="H5" s="116"/>
      <c r="I5" s="116"/>
      <c r="J5" s="116"/>
      <c r="K5" s="116"/>
      <c r="L5" s="116"/>
      <c r="M5" s="167"/>
      <c r="N5" s="111"/>
      <c r="O5" s="111"/>
      <c r="P5" s="111"/>
      <c r="Q5" s="111"/>
      <c r="R5" s="111"/>
      <c r="S5" s="111"/>
      <c r="T5" s="111"/>
      <c r="U5" s="112"/>
    </row>
    <row r="6" spans="1:21" ht="11.25" customHeight="1">
      <c r="B6" s="119" t="s">
        <v>6</v>
      </c>
      <c r="C6" s="114" t="s">
        <v>7</v>
      </c>
      <c r="D6" s="116"/>
      <c r="E6" s="116"/>
      <c r="F6" s="116"/>
      <c r="G6" s="116"/>
      <c r="H6" s="116"/>
      <c r="I6" s="116"/>
      <c r="J6" s="116"/>
      <c r="K6" s="116"/>
      <c r="L6" s="116"/>
      <c r="M6" s="167"/>
      <c r="N6" s="111"/>
      <c r="O6" s="111"/>
      <c r="P6" s="111"/>
      <c r="Q6" s="111"/>
      <c r="R6" s="111"/>
      <c r="S6" s="111"/>
      <c r="T6" s="111"/>
      <c r="U6" s="112"/>
    </row>
    <row r="7" spans="1:21" ht="11.25" customHeight="1">
      <c r="B7" s="119"/>
      <c r="C7" s="114"/>
      <c r="D7" s="116"/>
      <c r="E7" s="116"/>
      <c r="F7" s="116"/>
      <c r="G7" s="116"/>
      <c r="H7" s="116"/>
      <c r="I7" s="116"/>
      <c r="J7" s="116"/>
      <c r="K7" s="116"/>
      <c r="L7" s="116"/>
      <c r="M7" s="167"/>
      <c r="N7" s="111"/>
      <c r="O7" s="111"/>
      <c r="P7" s="111"/>
      <c r="Q7" s="111"/>
      <c r="R7" s="111"/>
      <c r="S7" s="111"/>
      <c r="T7" s="111"/>
      <c r="U7" s="112"/>
    </row>
    <row r="8" spans="1:21" ht="15" customHeight="1">
      <c r="B8" s="120"/>
      <c r="C8" s="121"/>
      <c r="D8" s="122"/>
      <c r="E8" s="122"/>
      <c r="F8" s="122"/>
      <c r="G8" s="122"/>
      <c r="H8" s="122"/>
      <c r="I8" s="122"/>
      <c r="J8" s="122"/>
      <c r="K8" s="122"/>
      <c r="L8" s="122"/>
      <c r="M8" s="167"/>
      <c r="N8" s="111"/>
      <c r="O8" s="111"/>
      <c r="P8" s="111"/>
      <c r="Q8" s="111"/>
      <c r="R8" s="111"/>
      <c r="S8" s="111"/>
      <c r="T8" s="111"/>
      <c r="U8" s="112"/>
    </row>
    <row r="9" spans="1:21" ht="15" customHeight="1">
      <c r="A9" s="155"/>
      <c r="B9" s="123"/>
      <c r="C9" s="124"/>
      <c r="D9" s="126"/>
      <c r="E9" s="126"/>
      <c r="F9" s="126"/>
      <c r="G9" s="126"/>
      <c r="H9" s="126"/>
      <c r="I9" s="126"/>
      <c r="J9" s="126"/>
      <c r="K9" s="126"/>
      <c r="L9" s="126"/>
      <c r="M9" s="167"/>
      <c r="N9" s="111"/>
      <c r="O9" s="111"/>
      <c r="P9" s="111"/>
      <c r="Q9" s="111"/>
      <c r="R9" s="111"/>
      <c r="S9" s="111"/>
      <c r="T9" s="111"/>
      <c r="U9" s="112"/>
    </row>
    <row r="10" spans="1:21" ht="16.5" customHeight="1">
      <c r="B10" s="631"/>
      <c r="C10" s="178"/>
      <c r="D10" s="178"/>
      <c r="E10" s="178"/>
      <c r="F10" s="178"/>
      <c r="G10" s="157"/>
      <c r="H10" s="157"/>
      <c r="I10" s="157"/>
      <c r="J10" s="157"/>
      <c r="K10" s="157"/>
      <c r="L10" s="157"/>
      <c r="M10" s="178"/>
      <c r="N10" s="178"/>
      <c r="O10" s="178"/>
      <c r="P10" s="178"/>
      <c r="Q10" s="178"/>
      <c r="R10" s="545" t="s">
        <v>1714</v>
      </c>
      <c r="S10" s="545"/>
      <c r="T10" s="545"/>
      <c r="U10" s="546"/>
    </row>
    <row r="11" spans="1:21" ht="25.5" customHeight="1">
      <c r="B11" s="633"/>
      <c r="C11" s="633"/>
      <c r="D11" s="633"/>
      <c r="E11" s="633"/>
      <c r="F11" s="633"/>
      <c r="G11" s="468" t="s">
        <v>1806</v>
      </c>
      <c r="H11" s="468"/>
      <c r="I11" s="468"/>
      <c r="J11" s="468"/>
      <c r="K11" s="468"/>
      <c r="L11" s="468"/>
      <c r="M11" s="633"/>
      <c r="N11" s="633"/>
      <c r="O11" s="633"/>
      <c r="P11" s="632"/>
      <c r="Q11" s="632"/>
      <c r="R11" s="633"/>
      <c r="S11" s="633"/>
      <c r="T11" s="633"/>
      <c r="U11" s="633"/>
    </row>
    <row r="12" spans="1:21" ht="40.5">
      <c r="B12" s="414" t="s">
        <v>9</v>
      </c>
      <c r="C12" s="414" t="s">
        <v>10</v>
      </c>
      <c r="D12" s="414" t="s">
        <v>12</v>
      </c>
      <c r="E12" s="414" t="s">
        <v>13</v>
      </c>
      <c r="F12" s="414" t="s">
        <v>1780</v>
      </c>
      <c r="G12" s="404" t="s">
        <v>1774</v>
      </c>
      <c r="H12" s="408" t="s">
        <v>1775</v>
      </c>
      <c r="I12" s="408" t="s">
        <v>1776</v>
      </c>
      <c r="J12" s="408" t="s">
        <v>1777</v>
      </c>
      <c r="K12" s="408" t="s">
        <v>1778</v>
      </c>
      <c r="L12" s="403" t="s">
        <v>1779</v>
      </c>
      <c r="M12" s="414" t="s">
        <v>14</v>
      </c>
      <c r="N12" s="414" t="s">
        <v>81</v>
      </c>
      <c r="O12" s="414" t="s">
        <v>313</v>
      </c>
      <c r="P12" s="406" t="s">
        <v>243</v>
      </c>
      <c r="Q12" s="407" t="s">
        <v>16</v>
      </c>
      <c r="R12" s="414" t="s">
        <v>17</v>
      </c>
      <c r="S12" s="414" t="s">
        <v>18</v>
      </c>
      <c r="T12" s="414" t="s">
        <v>19</v>
      </c>
      <c r="U12" s="301" t="s">
        <v>20</v>
      </c>
    </row>
    <row r="13" spans="1:21" ht="30" customHeight="1">
      <c r="B13" s="420" t="s">
        <v>1733</v>
      </c>
      <c r="C13" s="405" t="str">
        <f>VLOOKUP(B13,ИСХОДНИК!A:P,5,FALSE())</f>
        <v>ICF-R 15-2-1</v>
      </c>
      <c r="D13" s="130" t="str">
        <f>VLOOKUP(B13,ИСХОДНИК!A:P,11,FALSE())</f>
        <v>Под сварку встык DIN</v>
      </c>
      <c r="E13" s="417">
        <f>VLOOKUP(B13,ИСХОДНИК!A:P,7,FALSE())</f>
        <v>15</v>
      </c>
      <c r="F13" s="417">
        <v>2</v>
      </c>
      <c r="G13" s="635" t="s">
        <v>1797</v>
      </c>
      <c r="H13" s="635" t="s">
        <v>1798</v>
      </c>
      <c r="I13" s="636"/>
      <c r="J13" s="636"/>
      <c r="K13" s="636"/>
      <c r="L13" s="636"/>
      <c r="M13" s="132" t="str">
        <f>VLOOKUP(B13,ИСХОДНИК!A:P,10,FALSE())</f>
        <v>R717, R744 и фреоны</v>
      </c>
      <c r="N13" s="132">
        <f>VLOOKUP(B13,ИСХОДНИК!A:P,8,FALSE())</f>
        <v>52</v>
      </c>
      <c r="O13" s="132" t="str">
        <f>VLOOKUP(B13,ИСХОДНИК!A:P,9,FALSE())</f>
        <v xml:space="preserve"> -60…120</v>
      </c>
      <c r="P13" s="134"/>
      <c r="Q13" s="132"/>
      <c r="R13" s="417" t="str">
        <f>VLOOKUP(B13,ИСХОДНИК!A:P,15,FALSE())</f>
        <v>U6 PL40R</v>
      </c>
      <c r="S13" s="135">
        <f>VLOOKUP(B13,ИСХОДНИК!A:P,13,FALSE())</f>
        <v>495</v>
      </c>
      <c r="T13" s="135">
        <f>VLOOKUP(B13,ИСХОДНИК!A:P,14,FALSE())</f>
        <v>594</v>
      </c>
      <c r="U13" s="327" t="str">
        <f>IF(VLOOKUP(B13,ИСХОДНИК!A:R,18,FALSE())=1,ИСХОДНИК!$T$2,IF(VLOOKUP(B13,ИСХОДНИК!A:R,18,FALSE())=2,ИСХОДНИК!$T$5,IF(VLOOKUP(B13,ИСХОДНИК!A:R,18,FALSE())=3,ИСХОДНИК!$T$6)))</f>
        <v>●</v>
      </c>
    </row>
    <row r="14" spans="1:21" ht="30" customHeight="1">
      <c r="B14" s="420" t="s">
        <v>1734</v>
      </c>
      <c r="C14" s="405" t="str">
        <f>VLOOKUP(B14,ИСХОДНИК!A:P,5,FALSE())</f>
        <v>ICF-R 20-2-1</v>
      </c>
      <c r="D14" s="130" t="str">
        <f>VLOOKUP(B14,ИСХОДНИК!A:P,11,FALSE())</f>
        <v>Под сварку встык DIN</v>
      </c>
      <c r="E14" s="417">
        <f>VLOOKUP(B14,ИСХОДНИК!A:P,7,FALSE())</f>
        <v>20</v>
      </c>
      <c r="F14" s="417">
        <v>2</v>
      </c>
      <c r="G14" s="635" t="s">
        <v>1797</v>
      </c>
      <c r="H14" s="635" t="s">
        <v>1798</v>
      </c>
      <c r="I14" s="637"/>
      <c r="J14" s="637"/>
      <c r="K14" s="636"/>
      <c r="L14" s="636"/>
      <c r="M14" s="132" t="str">
        <f>VLOOKUP(B14,ИСХОДНИК!A:P,10,FALSE())</f>
        <v>R717, R744 и фреоны</v>
      </c>
      <c r="N14" s="132">
        <f>VLOOKUP(B14,ИСХОДНИК!A:P,8,FALSE())</f>
        <v>52</v>
      </c>
      <c r="O14" s="132" t="str">
        <f>VLOOKUP(B14,ИСХОДНИК!A:P,9,FALSE())</f>
        <v xml:space="preserve"> -60…120</v>
      </c>
      <c r="P14" s="134"/>
      <c r="Q14" s="132"/>
      <c r="R14" s="417" t="str">
        <f>VLOOKUP(B14,ИСХОДНИК!A:P,15,FALSE())</f>
        <v>U6 PL40R</v>
      </c>
      <c r="S14" s="135">
        <f>VLOOKUP(B14,ИСХОДНИК!A:P,13,FALSE())</f>
        <v>540</v>
      </c>
      <c r="T14" s="135">
        <f>VLOOKUP(B14,ИСХОДНИК!A:P,14,FALSE())</f>
        <v>648</v>
      </c>
      <c r="U14" s="327" t="str">
        <f>IF(VLOOKUP(B14,ИСХОДНИК!A:R,18,FALSE())=1,ИСХОДНИК!$T$2,IF(VLOOKUP(B14,ИСХОДНИК!A:R,18,FALSE())=2,ИСХОДНИК!$T$5,IF(VLOOKUP(B14,ИСХОДНИК!A:R,18,FALSE())=3,ИСХОДНИК!$T$6)))</f>
        <v>●</v>
      </c>
    </row>
    <row r="15" spans="1:21" ht="30" customHeight="1">
      <c r="B15" s="420" t="s">
        <v>1735</v>
      </c>
      <c r="C15" s="405" t="str">
        <f>VLOOKUP(B15,ИСХОДНИК!A:P,5,FALSE())</f>
        <v>ICF-R 25-4-1</v>
      </c>
      <c r="D15" s="130" t="str">
        <f>VLOOKUP(B15,ИСХОДНИК!A:P,11,FALSE())</f>
        <v>Под сварку встык DIN</v>
      </c>
      <c r="E15" s="417">
        <f>VLOOKUP(B15,ИСХОДНИК!A:P,7,FALSE())</f>
        <v>25</v>
      </c>
      <c r="F15" s="417">
        <v>4</v>
      </c>
      <c r="G15" s="638" t="s">
        <v>1799</v>
      </c>
      <c r="H15" s="635" t="s">
        <v>1800</v>
      </c>
      <c r="I15" s="635" t="s">
        <v>1801</v>
      </c>
      <c r="J15" s="635" t="s">
        <v>1802</v>
      </c>
      <c r="K15" s="636"/>
      <c r="L15" s="636"/>
      <c r="M15" s="132" t="str">
        <f>VLOOKUP(B15,ИСХОДНИК!A:P,10,FALSE())</f>
        <v>R717, R744 и фреоны</v>
      </c>
      <c r="N15" s="132">
        <f>VLOOKUP(B15,ИСХОДНИК!A:P,8,FALSE())</f>
        <v>52</v>
      </c>
      <c r="O15" s="132" t="str">
        <f>VLOOKUP(B15,ИСХОДНИК!A:P,9,FALSE())</f>
        <v xml:space="preserve"> -50…120</v>
      </c>
      <c r="P15" s="134"/>
      <c r="Q15" s="132"/>
      <c r="R15" s="417" t="str">
        <f>VLOOKUP(B15,ИСХОДНИК!A:P,15,FALSE())</f>
        <v>PR PL40R-Project</v>
      </c>
      <c r="S15" s="135">
        <f>VLOOKUP(B15,ИСХОДНИК!A:P,13,FALSE())</f>
        <v>2700</v>
      </c>
      <c r="T15" s="135">
        <f>VLOOKUP(B15,ИСХОДНИК!A:P,14,FALSE())</f>
        <v>3240</v>
      </c>
      <c r="U15" s="327" t="str">
        <f>IF(VLOOKUP(B15,ИСХОДНИК!A:R,18,FALSE())=1,ИСХОДНИК!$T$2,IF(VLOOKUP(B15,ИСХОДНИК!A:R,18,FALSE())=2,ИСХОДНИК!$T$5,IF(VLOOKUP(B15,ИСХОДНИК!A:R,18,FALSE())=3,ИСХОДНИК!$T$6)))</f>
        <v>○</v>
      </c>
    </row>
    <row r="16" spans="1:21" ht="30" customHeight="1">
      <c r="B16" s="420" t="s">
        <v>1736</v>
      </c>
      <c r="C16" s="405" t="str">
        <f>VLOOKUP(B16,ИСХОДНИК!A:P,5,FALSE())</f>
        <v>ICF-R 32-4-1</v>
      </c>
      <c r="D16" s="130" t="str">
        <f>VLOOKUP(B16,ИСХОДНИК!A:P,11,FALSE())</f>
        <v>Под сварку встык DIN</v>
      </c>
      <c r="E16" s="417">
        <f>VLOOKUP(B16,ИСХОДНИК!A:P,7,FALSE())</f>
        <v>32</v>
      </c>
      <c r="F16" s="417">
        <v>4</v>
      </c>
      <c r="G16" s="635" t="s">
        <v>1799</v>
      </c>
      <c r="H16" s="635" t="s">
        <v>1800</v>
      </c>
      <c r="I16" s="635" t="s">
        <v>1801</v>
      </c>
      <c r="J16" s="635" t="s">
        <v>1802</v>
      </c>
      <c r="K16" s="636"/>
      <c r="L16" s="636"/>
      <c r="M16" s="132" t="str">
        <f>VLOOKUP(B16,ИСХОДНИК!A:P,10,FALSE())</f>
        <v>R717, R744 и фреоны</v>
      </c>
      <c r="N16" s="132">
        <f>VLOOKUP(B16,ИСХОДНИК!A:P,8,FALSE())</f>
        <v>52</v>
      </c>
      <c r="O16" s="132" t="str">
        <f>VLOOKUP(B16,ИСХОДНИК!A:P,9,FALSE())</f>
        <v xml:space="preserve"> -50…120</v>
      </c>
      <c r="P16" s="134"/>
      <c r="Q16" s="132"/>
      <c r="R16" s="417" t="str">
        <f>VLOOKUP(B16,ИСХОДНИК!A:P,15,FALSE())</f>
        <v>PR PL40R-Project</v>
      </c>
      <c r="S16" s="135">
        <f>VLOOKUP(B16,ИСХОДНИК!A:P,13,FALSE())</f>
        <v>2800</v>
      </c>
      <c r="T16" s="135">
        <f>VLOOKUP(B16,ИСХОДНИК!A:P,14,FALSE())</f>
        <v>3360</v>
      </c>
      <c r="U16" s="327" t="str">
        <f>IF(VLOOKUP(B16,ИСХОДНИК!A:R,18,FALSE())=1,ИСХОДНИК!$T$2,IF(VLOOKUP(B16,ИСХОДНИК!A:R,18,FALSE())=2,ИСХОДНИК!$T$5,IF(VLOOKUP(B16,ИСХОДНИК!A:R,18,FALSE())=3,ИСХОДНИК!$T$6)))</f>
        <v>○</v>
      </c>
    </row>
    <row r="17" spans="2:22" ht="30" customHeight="1">
      <c r="B17" s="420" t="s">
        <v>1737</v>
      </c>
      <c r="C17" s="405" t="str">
        <f>VLOOKUP(B17,ИСХОДНИК!A:P,5,FALSE())</f>
        <v>ICF-R 40-4-1</v>
      </c>
      <c r="D17" s="130" t="str">
        <f>VLOOKUP(B17,ИСХОДНИК!A:P,11,FALSE())</f>
        <v>Под сварку встык DIN</v>
      </c>
      <c r="E17" s="417">
        <f>VLOOKUP(B17,ИСХОДНИК!A:P,7,FALSE())</f>
        <v>40</v>
      </c>
      <c r="F17" s="417">
        <v>4</v>
      </c>
      <c r="G17" s="635" t="s">
        <v>1799</v>
      </c>
      <c r="H17" s="635" t="s">
        <v>1800</v>
      </c>
      <c r="I17" s="635" t="s">
        <v>1801</v>
      </c>
      <c r="J17" s="635" t="s">
        <v>1802</v>
      </c>
      <c r="K17" s="636"/>
      <c r="L17" s="636"/>
      <c r="M17" s="132" t="str">
        <f>VLOOKUP(B17,ИСХОДНИК!A:P,10,FALSE())</f>
        <v>R717, R744 и фреоны</v>
      </c>
      <c r="N17" s="132">
        <f>VLOOKUP(B17,ИСХОДНИК!A:P,8,FALSE())</f>
        <v>52</v>
      </c>
      <c r="O17" s="132" t="str">
        <f>VLOOKUP(B17,ИСХОДНИК!A:P,9,FALSE())</f>
        <v xml:space="preserve"> -50…120</v>
      </c>
      <c r="P17" s="134"/>
      <c r="Q17" s="132"/>
      <c r="R17" s="417" t="str">
        <f>VLOOKUP(B17,ИСХОДНИК!A:P,15,FALSE())</f>
        <v>PR PL40R-Project</v>
      </c>
      <c r="S17" s="135">
        <f>VLOOKUP(B17,ИСХОДНИК!A:P,13,FALSE())</f>
        <v>2900</v>
      </c>
      <c r="T17" s="135">
        <f>VLOOKUP(B17,ИСХОДНИК!A:P,14,FALSE())</f>
        <v>3480</v>
      </c>
      <c r="U17" s="327" t="str">
        <f>IF(VLOOKUP(B17,ИСХОДНИК!A:R,18,FALSE())=1,ИСХОДНИК!$T$2,IF(VLOOKUP(B17,ИСХОДНИК!A:R,18,FALSE())=2,ИСХОДНИК!$T$5,IF(VLOOKUP(B17,ИСХОДНИК!A:R,18,FALSE())=3,ИСХОДНИК!$T$6)))</f>
        <v>○</v>
      </c>
    </row>
    <row r="18" spans="2:22" ht="30" customHeight="1">
      <c r="B18" s="420" t="s">
        <v>1738</v>
      </c>
      <c r="C18" s="405" t="str">
        <f>VLOOKUP(B18,ИСХОДНИК!A:P,5,FALSE())</f>
        <v>ICF-R 25-4-3</v>
      </c>
      <c r="D18" s="130" t="str">
        <f>VLOOKUP(B18,ИСХОДНИК!A:P,11,FALSE())</f>
        <v>Под сварку встык DIN</v>
      </c>
      <c r="E18" s="417">
        <f>VLOOKUP(B18,ИСХОДНИК!A:P,7,FALSE())</f>
        <v>25</v>
      </c>
      <c r="F18" s="417">
        <v>4</v>
      </c>
      <c r="G18" s="635" t="s">
        <v>1799</v>
      </c>
      <c r="H18" s="635" t="s">
        <v>1800</v>
      </c>
      <c r="I18" s="635" t="s">
        <v>1801</v>
      </c>
      <c r="J18" s="635" t="s">
        <v>1805</v>
      </c>
      <c r="K18" s="636"/>
      <c r="L18" s="636"/>
      <c r="M18" s="132" t="str">
        <f>VLOOKUP(B18,ИСХОДНИК!A:P,10,FALSE())</f>
        <v>R717, R744 и фреоны</v>
      </c>
      <c r="N18" s="132">
        <f>VLOOKUP(B18,ИСХОДНИК!A:P,8,FALSE())</f>
        <v>52</v>
      </c>
      <c r="O18" s="132" t="str">
        <f>VLOOKUP(B18,ИСХОДНИК!A:P,9,FALSE())</f>
        <v xml:space="preserve"> -50…120</v>
      </c>
      <c r="P18" s="134"/>
      <c r="Q18" s="132"/>
      <c r="R18" s="417" t="str">
        <f>VLOOKUP(B18,ИСХОДНИК!A:P,15,FALSE())</f>
        <v>PR PL40R-Project</v>
      </c>
      <c r="S18" s="135">
        <f>VLOOKUP(B18,ИСХОДНИК!A:P,13,FALSE())</f>
        <v>2800</v>
      </c>
      <c r="T18" s="135">
        <f>VLOOKUP(B18,ИСХОДНИК!A:P,14,FALSE())</f>
        <v>3360</v>
      </c>
      <c r="U18" s="327" t="str">
        <f>IF(VLOOKUP(B18,ИСХОДНИК!A:R,18,FALSE())=1,ИСХОДНИК!$T$2,IF(VLOOKUP(B18,ИСХОДНИК!A:R,18,FALSE())=2,ИСХОДНИК!$T$5,IF(VLOOKUP(B18,ИСХОДНИК!A:R,18,FALSE())=3,ИСХОДНИК!$T$6)))</f>
        <v>○</v>
      </c>
    </row>
    <row r="19" spans="2:22" ht="30" customHeight="1">
      <c r="B19" s="420" t="s">
        <v>1739</v>
      </c>
      <c r="C19" s="405" t="str">
        <f>VLOOKUP(B19,ИСХОДНИК!A:P,5,FALSE())</f>
        <v>ICF-R 32-4-3</v>
      </c>
      <c r="D19" s="130" t="str">
        <f>VLOOKUP(B19,ИСХОДНИК!A:P,11,FALSE())</f>
        <v>Под сварку встык DIN</v>
      </c>
      <c r="E19" s="417">
        <f>VLOOKUP(B19,ИСХОДНИК!A:P,7,FALSE())</f>
        <v>32</v>
      </c>
      <c r="F19" s="417">
        <v>4</v>
      </c>
      <c r="G19" s="635" t="s">
        <v>1799</v>
      </c>
      <c r="H19" s="635" t="s">
        <v>1800</v>
      </c>
      <c r="I19" s="635" t="s">
        <v>1801</v>
      </c>
      <c r="J19" s="635" t="s">
        <v>1805</v>
      </c>
      <c r="K19" s="636"/>
      <c r="L19" s="636"/>
      <c r="M19" s="132" t="str">
        <f>VLOOKUP(B19,ИСХОДНИК!A:P,10,FALSE())</f>
        <v>R717, R744 и фреоны</v>
      </c>
      <c r="N19" s="132">
        <f>VLOOKUP(B19,ИСХОДНИК!A:P,8,FALSE())</f>
        <v>52</v>
      </c>
      <c r="O19" s="132" t="str">
        <f>VLOOKUP(B19,ИСХОДНИК!A:P,9,FALSE())</f>
        <v xml:space="preserve"> -50…120</v>
      </c>
      <c r="P19" s="134"/>
      <c r="Q19" s="132"/>
      <c r="R19" s="417" t="str">
        <f>VLOOKUP(B19,ИСХОДНИК!A:P,15,FALSE())</f>
        <v>PR PL40R-Project</v>
      </c>
      <c r="S19" s="135">
        <f>VLOOKUP(B19,ИСХОДНИК!A:P,13,FALSE())</f>
        <v>2900</v>
      </c>
      <c r="T19" s="135">
        <f>VLOOKUP(B19,ИСХОДНИК!A:P,14,FALSE())</f>
        <v>3480</v>
      </c>
      <c r="U19" s="327" t="str">
        <f>IF(VLOOKUP(B19,ИСХОДНИК!A:R,18,FALSE())=1,ИСХОДНИК!$T$2,IF(VLOOKUP(B19,ИСХОДНИК!A:R,18,FALSE())=2,ИСХОДНИК!$T$5,IF(VLOOKUP(B19,ИСХОДНИК!A:R,18,FALSE())=3,ИСХОДНИК!$T$6)))</f>
        <v>○</v>
      </c>
    </row>
    <row r="20" spans="2:22" ht="30" customHeight="1">
      <c r="B20" s="420" t="s">
        <v>1740</v>
      </c>
      <c r="C20" s="405" t="str">
        <f>VLOOKUP(B20,ИСХОДНИК!A:P,5,FALSE())</f>
        <v>ICF-R 40-4-3</v>
      </c>
      <c r="D20" s="130" t="str">
        <f>VLOOKUP(B20,ИСХОДНИК!A:P,11,FALSE())</f>
        <v>Под сварку встык DIN</v>
      </c>
      <c r="E20" s="417">
        <f>VLOOKUP(B20,ИСХОДНИК!A:P,7,FALSE())</f>
        <v>40</v>
      </c>
      <c r="F20" s="417">
        <v>4</v>
      </c>
      <c r="G20" s="635" t="s">
        <v>1799</v>
      </c>
      <c r="H20" s="635" t="s">
        <v>1800</v>
      </c>
      <c r="I20" s="635" t="s">
        <v>1801</v>
      </c>
      <c r="J20" s="635" t="s">
        <v>1805</v>
      </c>
      <c r="K20" s="636"/>
      <c r="L20" s="636"/>
      <c r="M20" s="132" t="str">
        <f>VLOOKUP(B20,ИСХОДНИК!A:P,10,FALSE())</f>
        <v>R717, R744 и фреоны</v>
      </c>
      <c r="N20" s="132">
        <f>VLOOKUP(B20,ИСХОДНИК!A:P,8,FALSE())</f>
        <v>52</v>
      </c>
      <c r="O20" s="132" t="str">
        <f>VLOOKUP(B20,ИСХОДНИК!A:P,9,FALSE())</f>
        <v xml:space="preserve"> -50…120</v>
      </c>
      <c r="P20" s="134"/>
      <c r="Q20" s="132"/>
      <c r="R20" s="417" t="str">
        <f>VLOOKUP(B20,ИСХОДНИК!A:P,15,FALSE())</f>
        <v>PR PL40R-Project</v>
      </c>
      <c r="S20" s="135">
        <f>VLOOKUP(B20,ИСХОДНИК!A:P,13,FALSE())</f>
        <v>3100</v>
      </c>
      <c r="T20" s="135">
        <f>VLOOKUP(B20,ИСХОДНИК!A:P,14,FALSE())</f>
        <v>3720</v>
      </c>
      <c r="U20" s="327" t="str">
        <f>IF(VLOOKUP(B20,ИСХОДНИК!A:R,18,FALSE())=1,ИСХОДНИК!$T$2,IF(VLOOKUP(B20,ИСХОДНИК!A:R,18,FALSE())=2,ИСХОДНИК!$T$5,IF(VLOOKUP(B20,ИСХОДНИК!A:R,18,FALSE())=3,ИСХОДНИК!$T$6)))</f>
        <v>○</v>
      </c>
    </row>
    <row r="21" spans="2:22" ht="30" customHeight="1">
      <c r="B21" s="420" t="s">
        <v>1741</v>
      </c>
      <c r="C21" s="405" t="str">
        <f>VLOOKUP(B21,ИСХОДНИК!A:P,5,FALSE())</f>
        <v>ICF-R 25-4-7</v>
      </c>
      <c r="D21" s="130" t="str">
        <f>VLOOKUP(B21,ИСХОДНИК!A:P,11,FALSE())</f>
        <v>Под сварку встык DIN</v>
      </c>
      <c r="E21" s="417">
        <f>VLOOKUP(B21,ИСХОДНИК!A:P,7,FALSE())</f>
        <v>25</v>
      </c>
      <c r="F21" s="417">
        <v>4</v>
      </c>
      <c r="G21" s="635" t="s">
        <v>1799</v>
      </c>
      <c r="H21" s="635" t="s">
        <v>1800</v>
      </c>
      <c r="I21" s="635" t="s">
        <v>1801</v>
      </c>
      <c r="J21" s="635" t="s">
        <v>1803</v>
      </c>
      <c r="K21" s="636"/>
      <c r="L21" s="636"/>
      <c r="M21" s="132" t="str">
        <f>VLOOKUP(B21,ИСХОДНИК!A:P,10,FALSE())</f>
        <v>R717, R744 и фреоны</v>
      </c>
      <c r="N21" s="132">
        <f>VLOOKUP(B21,ИСХОДНИК!A:P,8,FALSE())</f>
        <v>52</v>
      </c>
      <c r="O21" s="132" t="str">
        <f>VLOOKUP(B21,ИСХОДНИК!A:P,9,FALSE())</f>
        <v xml:space="preserve"> -50…120</v>
      </c>
      <c r="P21" s="134"/>
      <c r="Q21" s="132"/>
      <c r="R21" s="417" t="str">
        <f>VLOOKUP(B21,ИСХОДНИК!A:P,15,FALSE())</f>
        <v>PR PL40R-Project</v>
      </c>
      <c r="S21" s="135">
        <f>VLOOKUP(B21,ИСХОДНИК!A:P,13,FALSE())</f>
        <v>3200</v>
      </c>
      <c r="T21" s="135">
        <f>VLOOKUP(B21,ИСХОДНИК!A:P,14,FALSE())</f>
        <v>3840</v>
      </c>
      <c r="U21" s="327" t="str">
        <f>IF(VLOOKUP(B21,ИСХОДНИК!A:R,18,FALSE())=1,ИСХОДНИК!$T$2,IF(VLOOKUP(B21,ИСХОДНИК!A:R,18,FALSE())=2,ИСХОДНИК!$T$5,IF(VLOOKUP(B21,ИСХОДНИК!A:R,18,FALSE())=3,ИСХОДНИК!$T$6)))</f>
        <v>○</v>
      </c>
    </row>
    <row r="22" spans="2:22" ht="30" customHeight="1">
      <c r="B22" s="420" t="s">
        <v>1742</v>
      </c>
      <c r="C22" s="405" t="str">
        <f>VLOOKUP(B22,ИСХОДНИК!A:P,5,FALSE())</f>
        <v>ICF-R 32-4-7</v>
      </c>
      <c r="D22" s="130" t="str">
        <f>VLOOKUP(B22,ИСХОДНИК!A:P,11,FALSE())</f>
        <v>Под сварку встык DIN</v>
      </c>
      <c r="E22" s="417">
        <f>VLOOKUP(B22,ИСХОДНИК!A:P,7,FALSE())</f>
        <v>32</v>
      </c>
      <c r="F22" s="417">
        <v>4</v>
      </c>
      <c r="G22" s="635" t="s">
        <v>1799</v>
      </c>
      <c r="H22" s="635" t="s">
        <v>1800</v>
      </c>
      <c r="I22" s="635" t="s">
        <v>1801</v>
      </c>
      <c r="J22" s="635" t="s">
        <v>1803</v>
      </c>
      <c r="K22" s="636"/>
      <c r="L22" s="636"/>
      <c r="M22" s="132" t="str">
        <f>VLOOKUP(B22,ИСХОДНИК!A:P,10,FALSE())</f>
        <v>R717, R744 и фреоны</v>
      </c>
      <c r="N22" s="132">
        <f>VLOOKUP(B22,ИСХОДНИК!A:P,8,FALSE())</f>
        <v>52</v>
      </c>
      <c r="O22" s="132" t="str">
        <f>VLOOKUP(B22,ИСХОДНИК!A:P,9,FALSE())</f>
        <v xml:space="preserve"> -50…120</v>
      </c>
      <c r="P22" s="134"/>
      <c r="Q22" s="132"/>
      <c r="R22" s="417" t="str">
        <f>VLOOKUP(B22,ИСХОДНИК!A:P,15,FALSE())</f>
        <v>PR PL40R-Project</v>
      </c>
      <c r="S22" s="135">
        <f>VLOOKUP(B22,ИСХОДНИК!A:P,13,FALSE())</f>
        <v>3400</v>
      </c>
      <c r="T22" s="135">
        <f>VLOOKUP(B22,ИСХОДНИК!A:P,14,FALSE())</f>
        <v>4080</v>
      </c>
      <c r="U22" s="327" t="str">
        <f>IF(VLOOKUP(B22,ИСХОДНИК!A:R,18,FALSE())=1,ИСХОДНИК!$T$2,IF(VLOOKUP(B22,ИСХОДНИК!A:R,18,FALSE())=2,ИСХОДНИК!$T$5,IF(VLOOKUP(B22,ИСХОДНИК!A:R,18,FALSE())=3,ИСХОДНИК!$T$6)))</f>
        <v>○</v>
      </c>
    </row>
    <row r="23" spans="2:22" ht="30" customHeight="1">
      <c r="B23" s="420" t="s">
        <v>1743</v>
      </c>
      <c r="C23" s="405" t="str">
        <f>VLOOKUP(B23,ИСХОДНИК!A:P,5,FALSE())</f>
        <v>ICF-R 40-4-7</v>
      </c>
      <c r="D23" s="130" t="str">
        <f>VLOOKUP(B23,ИСХОДНИК!A:P,11,FALSE())</f>
        <v>Под сварку встык DIN</v>
      </c>
      <c r="E23" s="417">
        <f>VLOOKUP(B23,ИСХОДНИК!A:P,7,FALSE())</f>
        <v>40</v>
      </c>
      <c r="F23" s="417">
        <v>4</v>
      </c>
      <c r="G23" s="635" t="s">
        <v>1799</v>
      </c>
      <c r="H23" s="635" t="s">
        <v>1800</v>
      </c>
      <c r="I23" s="635" t="s">
        <v>1801</v>
      </c>
      <c r="J23" s="635" t="s">
        <v>1803</v>
      </c>
      <c r="K23" s="636"/>
      <c r="L23" s="636"/>
      <c r="M23" s="132" t="str">
        <f>VLOOKUP(B23,ИСХОДНИК!A:P,10,FALSE())</f>
        <v>R717, R744 и фреоны</v>
      </c>
      <c r="N23" s="132">
        <f>VLOOKUP(B23,ИСХОДНИК!A:P,8,FALSE())</f>
        <v>52</v>
      </c>
      <c r="O23" s="132" t="str">
        <f>VLOOKUP(B23,ИСХОДНИК!A:P,9,FALSE())</f>
        <v xml:space="preserve"> -50…120</v>
      </c>
      <c r="P23" s="134"/>
      <c r="Q23" s="132"/>
      <c r="R23" s="417" t="str">
        <f>VLOOKUP(B23,ИСХОДНИК!A:P,15,FALSE())</f>
        <v>PR PL40R-Project</v>
      </c>
      <c r="S23" s="135">
        <f>VLOOKUP(B23,ИСХОДНИК!A:P,13,FALSE())</f>
        <v>3600</v>
      </c>
      <c r="T23" s="135">
        <f>VLOOKUP(B23,ИСХОДНИК!A:P,14,FALSE())</f>
        <v>4320</v>
      </c>
      <c r="U23" s="327" t="str">
        <f>IF(VLOOKUP(B23,ИСХОДНИК!A:R,18,FALSE())=1,ИСХОДНИК!$T$2,IF(VLOOKUP(B23,ИСХОДНИК!A:R,18,FALSE())=2,ИСХОДНИК!$T$5,IF(VLOOKUP(B23,ИСХОДНИК!A:R,18,FALSE())=3,ИСХОДНИК!$T$6)))</f>
        <v>○</v>
      </c>
    </row>
    <row r="24" spans="2:22" ht="28.5" customHeight="1">
      <c r="B24" s="420" t="s">
        <v>1744</v>
      </c>
      <c r="C24" s="405" t="str">
        <f>VLOOKUP(B24,ИСХОДНИК!A:P,5,FALSE())</f>
        <v>ICF-R 25-4-5</v>
      </c>
      <c r="D24" s="130" t="str">
        <f>VLOOKUP(B24,ИСХОДНИК!A:P,11,FALSE())</f>
        <v>Под сварку встык DIN</v>
      </c>
      <c r="E24" s="417">
        <f>VLOOKUP(B24,ИСХОДНИК!A:P,7,FALSE())</f>
        <v>25</v>
      </c>
      <c r="F24" s="417">
        <v>4</v>
      </c>
      <c r="G24" s="635" t="s">
        <v>1799</v>
      </c>
      <c r="H24" s="635" t="s">
        <v>1800</v>
      </c>
      <c r="I24" s="635" t="s">
        <v>1801</v>
      </c>
      <c r="J24" s="635" t="s">
        <v>1804</v>
      </c>
      <c r="K24" s="636"/>
      <c r="L24" s="636"/>
      <c r="M24" s="132" t="str">
        <f>VLOOKUP(B24,ИСХОДНИК!A:P,10,FALSE())</f>
        <v>R717, R744 и фреоны</v>
      </c>
      <c r="N24" s="132">
        <f>VLOOKUP(B24,ИСХОДНИК!A:P,8,FALSE())</f>
        <v>52</v>
      </c>
      <c r="O24" s="132" t="str">
        <f>VLOOKUP(B24,ИСХОДНИК!A:P,9,FALSE())</f>
        <v xml:space="preserve"> -50…120</v>
      </c>
      <c r="P24" s="134">
        <v>0</v>
      </c>
      <c r="Q24" s="132"/>
      <c r="R24" s="417" t="str">
        <f>VLOOKUP(B24,ИСХОДНИК!A:P,15,FALSE())</f>
        <v>PR PL40R-Project</v>
      </c>
      <c r="S24" s="135">
        <f>VLOOKUP(B24,ИСХОДНИК!A:P,13,FALSE())</f>
        <v>2800</v>
      </c>
      <c r="T24" s="135">
        <f>VLOOKUP(B24,ИСХОДНИК!A:P,14,FALSE())</f>
        <v>3360</v>
      </c>
      <c r="U24" s="327" t="str">
        <f>IF(VLOOKUP(B24,ИСХОДНИК!A:R,18,FALSE())=1,ИСХОДНИК!$T$2,IF(VLOOKUP(B24,ИСХОДНИК!A:R,18,FALSE())=2,ИСХОДНИК!$T$5,IF(VLOOKUP(B24,ИСХОДНИК!A:R,18,FALSE())=3,ИСХОДНИК!$T$6)))</f>
        <v>○</v>
      </c>
    </row>
    <row r="25" spans="2:22" ht="28.5" customHeight="1">
      <c r="B25" s="420" t="s">
        <v>1745</v>
      </c>
      <c r="C25" s="405" t="str">
        <f>VLOOKUP(B25,ИСХОДНИК!A:P,5,FALSE())</f>
        <v>ICF-R 32-4-5</v>
      </c>
      <c r="D25" s="130" t="str">
        <f>VLOOKUP(B25,ИСХОДНИК!A:P,11,FALSE())</f>
        <v>Под сварку встык DIN</v>
      </c>
      <c r="E25" s="417">
        <f>VLOOKUP(B25,ИСХОДНИК!A:P,7,FALSE())</f>
        <v>32</v>
      </c>
      <c r="F25" s="417">
        <v>4</v>
      </c>
      <c r="G25" s="635" t="s">
        <v>1799</v>
      </c>
      <c r="H25" s="635" t="s">
        <v>1800</v>
      </c>
      <c r="I25" s="635" t="s">
        <v>1801</v>
      </c>
      <c r="J25" s="635" t="s">
        <v>1804</v>
      </c>
      <c r="K25" s="636"/>
      <c r="L25" s="636"/>
      <c r="M25" s="132" t="str">
        <f>VLOOKUP(B25,ИСХОДНИК!A:P,10,FALSE())</f>
        <v>R717, R744 и фреоны</v>
      </c>
      <c r="N25" s="132">
        <f>VLOOKUP(B25,ИСХОДНИК!A:P,8,FALSE())</f>
        <v>52</v>
      </c>
      <c r="O25" s="132" t="str">
        <f>VLOOKUP(B25,ИСХОДНИК!A:P,9,FALSE())</f>
        <v xml:space="preserve"> -50…120</v>
      </c>
      <c r="P25" s="132">
        <v>0</v>
      </c>
      <c r="Q25" s="132"/>
      <c r="R25" s="417" t="str">
        <f>VLOOKUP(B25,ИСХОДНИК!A:P,15,FALSE())</f>
        <v>PR PL40R-Project</v>
      </c>
      <c r="S25" s="135">
        <f>VLOOKUP(B25,ИСХОДНИК!A:P,13,FALSE())</f>
        <v>3000</v>
      </c>
      <c r="T25" s="135">
        <f>VLOOKUP(B25,ИСХОДНИК!A:P,14,FALSE())</f>
        <v>3600</v>
      </c>
      <c r="U25" s="327" t="str">
        <f>IF(VLOOKUP(B25,ИСХОДНИК!A:R,18,FALSE())=1,ИСХОДНИК!$T$2,IF(VLOOKUP(B25,ИСХОДНИК!A:R,18,FALSE())=2,ИСХОДНИК!$T$5,IF(VLOOKUP(B25,ИСХОДНИК!A:R,18,FALSE())=3,ИСХОДНИК!$T$6)))</f>
        <v>○</v>
      </c>
    </row>
    <row r="26" spans="2:22" ht="28.5" customHeight="1">
      <c r="B26" s="420" t="s">
        <v>1746</v>
      </c>
      <c r="C26" s="405" t="str">
        <f>VLOOKUP(B26,ИСХОДНИК!A:P,5,FALSE())</f>
        <v>ICF-R 40-4-5</v>
      </c>
      <c r="D26" s="130" t="str">
        <f>VLOOKUP(B26,ИСХОДНИК!A:P,11,FALSE())</f>
        <v>Под сварку встык DIN</v>
      </c>
      <c r="E26" s="417">
        <f>VLOOKUP(B26,ИСХОДНИК!A:P,7,FALSE())</f>
        <v>40</v>
      </c>
      <c r="F26" s="417">
        <v>4</v>
      </c>
      <c r="G26" s="635" t="s">
        <v>1799</v>
      </c>
      <c r="H26" s="635" t="s">
        <v>1800</v>
      </c>
      <c r="I26" s="635" t="s">
        <v>1801</v>
      </c>
      <c r="J26" s="635" t="s">
        <v>1804</v>
      </c>
      <c r="K26" s="636"/>
      <c r="L26" s="636"/>
      <c r="M26" s="132" t="str">
        <f>VLOOKUP(B26,ИСХОДНИК!A:P,10,FALSE())</f>
        <v>R717, R744 и фреоны</v>
      </c>
      <c r="N26" s="132">
        <f>VLOOKUP(B26,ИСХОДНИК!A:P,8,FALSE())</f>
        <v>52</v>
      </c>
      <c r="O26" s="132" t="str">
        <f>VLOOKUP(B26,ИСХОДНИК!A:P,9,FALSE())</f>
        <v xml:space="preserve"> -50…120</v>
      </c>
      <c r="P26" s="132">
        <v>0.2</v>
      </c>
      <c r="Q26" s="132"/>
      <c r="R26" s="417" t="str">
        <f>VLOOKUP(B26,ИСХОДНИК!A:P,15,FALSE())</f>
        <v>PR PL40R-Project</v>
      </c>
      <c r="S26" s="135">
        <f>VLOOKUP(B26,ИСХОДНИК!A:P,13,FALSE())</f>
        <v>3300</v>
      </c>
      <c r="T26" s="135">
        <f>VLOOKUP(B26,ИСХОДНИК!A:P,14,FALSE())</f>
        <v>3960</v>
      </c>
      <c r="U26" s="327" t="str">
        <f>IF(VLOOKUP(B26,ИСХОДНИК!A:R,18,FALSE())=1,ИСХОДНИК!$T$2,IF(VLOOKUP(B26,ИСХОДНИК!A:R,18,FALSE())=2,ИСХОДНИК!$T$5,IF(VLOOKUP(B26,ИСХОДНИК!A:R,18,FALSE())=3,ИСХОДНИК!$T$6)))</f>
        <v>○</v>
      </c>
    </row>
    <row r="27" spans="2:22" ht="28.5" hidden="1" customHeight="1">
      <c r="B27" s="420" t="s">
        <v>1747</v>
      </c>
      <c r="C27" s="628" t="str">
        <f>VLOOKUP(B27,ИСХОДНИК!A:P,5,FALSE())</f>
        <v>ICF-R 25-6-1</v>
      </c>
      <c r="D27" s="130" t="str">
        <f>VLOOKUP(B27,ИСХОДНИК!A:P,11,FALSE())</f>
        <v>Под сварку встык DIN</v>
      </c>
      <c r="E27" s="417">
        <f>VLOOKUP(B27,ИСХОДНИК!A:P,7,FALSE())</f>
        <v>25</v>
      </c>
      <c r="F27" s="417">
        <v>6</v>
      </c>
      <c r="G27" s="635" t="s">
        <v>1799</v>
      </c>
      <c r="H27" s="635" t="s">
        <v>1800</v>
      </c>
      <c r="I27" s="635" t="s">
        <v>1801</v>
      </c>
      <c r="J27" s="635" t="s">
        <v>1804</v>
      </c>
      <c r="K27" s="635" t="s">
        <v>1805</v>
      </c>
      <c r="L27" s="635" t="s">
        <v>1802</v>
      </c>
      <c r="M27" s="132" t="str">
        <f>VLOOKUP(B27,ИСХОДНИК!A:P,10,FALSE())</f>
        <v>R717, R744 и фреоны</v>
      </c>
      <c r="N27" s="132">
        <f>VLOOKUP(B27,ИСХОДНИК!A:P,8,FALSE())</f>
        <v>52</v>
      </c>
      <c r="O27" s="132" t="str">
        <f>VLOOKUP(B27,ИСХОДНИК!A:P,9,FALSE())</f>
        <v xml:space="preserve"> -50…120</v>
      </c>
      <c r="P27" s="132">
        <v>0.2</v>
      </c>
      <c r="Q27" s="132"/>
      <c r="R27" s="417" t="str">
        <f>VLOOKUP(B27,ИСХОДНИК!A:P,15,FALSE())</f>
        <v>PR PL40R-Project</v>
      </c>
      <c r="S27" s="135">
        <f>VLOOKUP(B27,ИСХОДНИК!A:P,13,FALSE())</f>
        <v>3500</v>
      </c>
      <c r="T27" s="135">
        <f>VLOOKUP(B27,ИСХОДНИК!A:P,14,FALSE())</f>
        <v>4200</v>
      </c>
      <c r="U27" s="421" t="str">
        <f>IF(VLOOKUP(B27,ИСХОДНИК!A:R,18,FALSE())=1,ИСХОДНИК!$T$2,IF(VLOOKUP(B27,ИСХОДНИК!A:R,18,FALSE())=2,ИСХОДНИК!$T$5,IF(VLOOKUP(B27,ИСХОДНИК!A:R,18,FALSE())=3,ИСХОДНИК!$T$6)))</f>
        <v>○</v>
      </c>
    </row>
    <row r="28" spans="2:22" ht="28.5" hidden="1" customHeight="1">
      <c r="B28" s="420" t="s">
        <v>1748</v>
      </c>
      <c r="C28" s="628" t="str">
        <f>VLOOKUP(B28,ИСХОДНИК!A:P,5,FALSE())</f>
        <v xml:space="preserve"> ICF-R 32-6-1</v>
      </c>
      <c r="D28" s="130" t="str">
        <f>VLOOKUP(B28,ИСХОДНИК!A:P,11,FALSE())</f>
        <v>Под сварку встык DIN</v>
      </c>
      <c r="E28" s="417">
        <f>VLOOKUP(B28,ИСХОДНИК!A:P,7,FALSE())</f>
        <v>32</v>
      </c>
      <c r="F28" s="417">
        <v>6</v>
      </c>
      <c r="G28" s="635" t="s">
        <v>1799</v>
      </c>
      <c r="H28" s="635" t="s">
        <v>1800</v>
      </c>
      <c r="I28" s="635" t="s">
        <v>1801</v>
      </c>
      <c r="J28" s="635" t="s">
        <v>1804</v>
      </c>
      <c r="K28" s="635" t="s">
        <v>1805</v>
      </c>
      <c r="L28" s="635" t="s">
        <v>1802</v>
      </c>
      <c r="M28" s="132" t="str">
        <f>VLOOKUP(B28,ИСХОДНИК!A:P,10,FALSE())</f>
        <v>R717, R744 и фреоны</v>
      </c>
      <c r="N28" s="132">
        <f>VLOOKUP(B28,ИСХОДНИК!A:P,8,FALSE())</f>
        <v>52</v>
      </c>
      <c r="O28" s="132" t="str">
        <f>VLOOKUP(B28,ИСХОДНИК!A:P,9,FALSE())</f>
        <v xml:space="preserve"> -50…120</v>
      </c>
      <c r="P28" s="132">
        <v>0.2</v>
      </c>
      <c r="Q28" s="132"/>
      <c r="R28" s="417" t="str">
        <f>VLOOKUP(B28,ИСХОДНИК!A:P,15,FALSE())</f>
        <v>PR PL40R-Project</v>
      </c>
      <c r="S28" s="135">
        <f>VLOOKUP(B28,ИСХОДНИК!A:P,13,FALSE())</f>
        <v>3800</v>
      </c>
      <c r="T28" s="135">
        <f>VLOOKUP(B28,ИСХОДНИК!A:P,14,FALSE())</f>
        <v>4560</v>
      </c>
      <c r="U28" s="421" t="str">
        <f>IF(VLOOKUP(B28,ИСХОДНИК!A:R,18,FALSE())=1,ИСХОДНИК!$T$2,IF(VLOOKUP(B28,ИСХОДНИК!A:R,18,FALSE())=2,ИСХОДНИК!$T$5,IF(VLOOKUP(B28,ИСХОДНИК!A:R,18,FALSE())=3,ИСХОДНИК!$T$6)))</f>
        <v>○</v>
      </c>
    </row>
    <row r="29" spans="2:22" ht="28.5" hidden="1" customHeight="1">
      <c r="B29" s="420" t="s">
        <v>1749</v>
      </c>
      <c r="C29" s="628" t="str">
        <f>VLOOKUP(B29,ИСХОДНИК!A:P,5,FALSE())</f>
        <v>ICF-R 40-6-1</v>
      </c>
      <c r="D29" s="130" t="str">
        <f>VLOOKUP(B29,ИСХОДНИК!A:P,11,FALSE())</f>
        <v>Под сварку встык DIN</v>
      </c>
      <c r="E29" s="417">
        <f>VLOOKUP(B29,ИСХОДНИК!A:P,7,FALSE())</f>
        <v>40</v>
      </c>
      <c r="F29" s="417">
        <v>6</v>
      </c>
      <c r="G29" s="635" t="s">
        <v>1799</v>
      </c>
      <c r="H29" s="635" t="s">
        <v>1800</v>
      </c>
      <c r="I29" s="635" t="s">
        <v>1801</v>
      </c>
      <c r="J29" s="635" t="s">
        <v>1804</v>
      </c>
      <c r="K29" s="635" t="s">
        <v>1805</v>
      </c>
      <c r="L29" s="635" t="s">
        <v>1802</v>
      </c>
      <c r="M29" s="132" t="str">
        <f>VLOOKUP(B29,ИСХОДНИК!A:P,10,FALSE())</f>
        <v>R717, R744 и фреоны</v>
      </c>
      <c r="N29" s="132">
        <f>VLOOKUP(B29,ИСХОДНИК!A:P,8,FALSE())</f>
        <v>52</v>
      </c>
      <c r="O29" s="132" t="str">
        <f>VLOOKUP(B29,ИСХОДНИК!A:P,9,FALSE())</f>
        <v xml:space="preserve"> -50…120</v>
      </c>
      <c r="P29" s="132">
        <v>0.2</v>
      </c>
      <c r="Q29" s="132"/>
      <c r="R29" s="417" t="str">
        <f>VLOOKUP(B29,ИСХОДНИК!A:P,15,FALSE())</f>
        <v>PR PL40R-Project</v>
      </c>
      <c r="S29" s="135">
        <f>VLOOKUP(B29,ИСХОДНИК!A:P,13,FALSE())</f>
        <v>4000</v>
      </c>
      <c r="T29" s="135">
        <f>VLOOKUP(B29,ИСХОДНИК!A:P,14,FALSE())</f>
        <v>4800</v>
      </c>
      <c r="U29" s="421" t="str">
        <f>IF(VLOOKUP(B29,ИСХОДНИК!A:R,18,FALSE())=1,ИСХОДНИК!$T$2,IF(VLOOKUP(B29,ИСХОДНИК!A:R,18,FALSE())=2,ИСХОДНИК!$T$5,IF(VLOOKUP(B29,ИСХОДНИК!A:R,18,FALSE())=3,ИСХОДНИК!$T$6)))</f>
        <v>○</v>
      </c>
    </row>
    <row r="30" spans="2:22">
      <c r="B30" s="197" t="s">
        <v>1874</v>
      </c>
      <c r="C30" s="198"/>
      <c r="D30" s="199"/>
      <c r="E30" s="198"/>
      <c r="F30" s="198"/>
      <c r="G30" s="198"/>
      <c r="H30" s="198"/>
      <c r="I30" s="198"/>
      <c r="J30" s="198"/>
      <c r="K30" s="198"/>
      <c r="L30" s="198"/>
      <c r="M30" s="200"/>
      <c r="N30" s="200"/>
      <c r="O30" s="200"/>
      <c r="P30" s="200"/>
      <c r="Q30" s="200"/>
      <c r="R30" s="198"/>
      <c r="S30" s="201"/>
      <c r="T30" s="201"/>
      <c r="U30" s="202"/>
      <c r="V30" s="203"/>
    </row>
    <row r="31" spans="2:22" ht="23.25" customHeight="1">
      <c r="B31" s="204" t="s">
        <v>254</v>
      </c>
    </row>
    <row r="32" spans="2:22" ht="39">
      <c r="B32" s="408" t="s">
        <v>9</v>
      </c>
      <c r="C32" s="467" t="s">
        <v>10</v>
      </c>
      <c r="D32" s="468"/>
      <c r="E32" s="468"/>
      <c r="F32" s="469"/>
      <c r="G32" s="408" t="s">
        <v>255</v>
      </c>
      <c r="H32" s="403" t="s">
        <v>256</v>
      </c>
      <c r="I32" s="408" t="s">
        <v>257</v>
      </c>
      <c r="J32" s="408" t="s">
        <v>258</v>
      </c>
      <c r="K32" s="408"/>
      <c r="L32" s="408" t="s">
        <v>257</v>
      </c>
      <c r="M32" s="467" t="s">
        <v>259</v>
      </c>
      <c r="N32" s="468"/>
      <c r="O32" s="469"/>
      <c r="P32" s="408" t="s">
        <v>18</v>
      </c>
      <c r="Q32" s="408" t="s">
        <v>19</v>
      </c>
      <c r="R32" s="408" t="s">
        <v>17</v>
      </c>
      <c r="S32" s="408" t="s">
        <v>18</v>
      </c>
      <c r="T32" s="408" t="s">
        <v>19</v>
      </c>
      <c r="U32" s="296" t="s">
        <v>20</v>
      </c>
    </row>
    <row r="33" spans="2:21" ht="22.5" customHeight="1">
      <c r="B33" s="410" t="s">
        <v>260</v>
      </c>
      <c r="C33" s="458" t="str">
        <f>VLOOKUP(B33,ИСХОДНИК!A:P,5,FALSE())</f>
        <v>BE230AS</v>
      </c>
      <c r="D33" s="459"/>
      <c r="E33" s="459"/>
      <c r="F33" s="460"/>
      <c r="G33" s="417">
        <v>220</v>
      </c>
      <c r="H33" s="690">
        <v>50</v>
      </c>
      <c r="I33" s="132" t="s">
        <v>262</v>
      </c>
      <c r="J33" s="417">
        <v>10</v>
      </c>
      <c r="K33" s="417"/>
      <c r="L33" s="132" t="s">
        <v>262</v>
      </c>
      <c r="M33" s="625" t="s">
        <v>263</v>
      </c>
      <c r="N33" s="691"/>
      <c r="O33" s="626"/>
      <c r="P33" s="417">
        <v>39</v>
      </c>
      <c r="Q33" s="417">
        <v>46.8</v>
      </c>
      <c r="R33" s="417" t="str">
        <f>VLOOKUP(B33,ИСХОДНИК!A:P,15,FALSE())</f>
        <v>U6 PL40R</v>
      </c>
      <c r="S33" s="135">
        <f>VLOOKUP(B33,ИСХОДНИК!A:P,13,FALSE())</f>
        <v>35</v>
      </c>
      <c r="T33" s="135">
        <f>VLOOKUP(B33,ИСХОДНИК!A:P,14,FALSE())</f>
        <v>42</v>
      </c>
      <c r="U33" s="327" t="str">
        <f>IF(VLOOKUP(B33,ИСХОДНИК!A:R,18,FALSE())=1,ИСХОДНИК!$T$2,IF(VLOOKUP(B33,ИСХОДНИК!A:R,18,FALSE())=2,ИСХОДНИК!$T$5,IF(VLOOKUP(B33,ИСХОДНИК!A:R,18,FALSE())=3,ИСХОДНИК!$T$6)))</f>
        <v>●</v>
      </c>
    </row>
    <row r="34" spans="2:21" ht="22.5" customHeight="1">
      <c r="B34" s="410" t="s">
        <v>1730</v>
      </c>
      <c r="C34" s="458" t="str">
        <f>VLOOKUP(B34,ИСХОДНИК!A:P,5,FALSE())</f>
        <v>BE024AS</v>
      </c>
      <c r="D34" s="459"/>
      <c r="E34" s="459"/>
      <c r="F34" s="460"/>
      <c r="G34" s="417">
        <v>24</v>
      </c>
      <c r="H34" s="690">
        <v>50</v>
      </c>
      <c r="I34" s="132" t="s">
        <v>262</v>
      </c>
      <c r="J34" s="417">
        <v>10</v>
      </c>
      <c r="K34" s="417"/>
      <c r="L34" s="132" t="s">
        <v>262</v>
      </c>
      <c r="M34" s="625" t="s">
        <v>263</v>
      </c>
      <c r="N34" s="691"/>
      <c r="O34" s="626"/>
      <c r="P34" s="417"/>
      <c r="Q34" s="417"/>
      <c r="R34" s="417" t="str">
        <f>VLOOKUP(B34,ИСХОДНИК!A:P,15,FALSE())</f>
        <v>U6 PL40R</v>
      </c>
      <c r="S34" s="135">
        <f>VLOOKUP(B34,ИСХОДНИК!A:P,13,FALSE())</f>
        <v>45</v>
      </c>
      <c r="T34" s="135">
        <f>VLOOKUP(B34,ИСХОДНИК!A:P,14,FALSE())</f>
        <v>54</v>
      </c>
      <c r="U34" s="327" t="str">
        <f>IF(VLOOKUP(B34,ИСХОДНИК!A:R,18,FALSE())=1,ИСХОДНИК!$T$2,IF(VLOOKUP(B34,ИСХОДНИК!A:R,18,FALSE())=2,ИСХОДНИК!$T$5,IF(VLOOKUP(B34,ИСХОДНИК!A:R,18,FALSE())=3,ИСХОДНИК!$T$6)))</f>
        <v>○</v>
      </c>
    </row>
    <row r="35" spans="2:21" ht="18">
      <c r="B35" s="410" t="s">
        <v>926</v>
      </c>
      <c r="C35" s="458" t="str">
        <f>VLOOKUP(B35,ИСХОДНИК!A:P,5,FALSE())</f>
        <v>BN230AS</v>
      </c>
      <c r="D35" s="459"/>
      <c r="E35" s="459"/>
      <c r="F35" s="460"/>
      <c r="G35" s="417">
        <v>220</v>
      </c>
      <c r="H35" s="690">
        <v>50</v>
      </c>
      <c r="I35" s="132" t="s">
        <v>262</v>
      </c>
      <c r="J35" s="417">
        <v>18</v>
      </c>
      <c r="K35" s="417"/>
      <c r="L35" s="132" t="s">
        <v>262</v>
      </c>
      <c r="M35" s="625" t="s">
        <v>1002</v>
      </c>
      <c r="N35" s="691"/>
      <c r="O35" s="626"/>
      <c r="P35" s="417">
        <v>39</v>
      </c>
      <c r="Q35" s="417">
        <v>46.8</v>
      </c>
      <c r="R35" s="417" t="str">
        <f>VLOOKUP(B35,ИСХОДНИК!A:P,15,FALSE())</f>
        <v>U6 PL40R</v>
      </c>
      <c r="S35" s="135">
        <f>VLOOKUP(B35,ИСХОДНИК!A:P,13,FALSE())</f>
        <v>59</v>
      </c>
      <c r="T35" s="135">
        <f>VLOOKUP(B35,ИСХОДНИК!A:P,14,FALSE())</f>
        <v>70.8</v>
      </c>
      <c r="U35" s="421" t="str">
        <f>IF(VLOOKUP(B35,ИСХОДНИК!A:R,18,FALSE())=1,ИСХОДНИК!$T$2,IF(VLOOKUP(B35,ИСХОДНИК!A:R,18,FALSE())=2,ИСХОДНИК!$T$5,IF(VLOOKUP(B35,ИСХОДНИК!A:R,18,FALSE())=3,ИСХОДНИК!$T$6)))</f>
        <v>◑</v>
      </c>
    </row>
  </sheetData>
  <autoFilter ref="B12:U12" xr:uid="{00000000-0001-0000-0600-000000000000}"/>
  <mergeCells count="12">
    <mergeCell ref="M32:O32"/>
    <mergeCell ref="M33:O33"/>
    <mergeCell ref="M34:O34"/>
    <mergeCell ref="M35:O35"/>
    <mergeCell ref="C32:F32"/>
    <mergeCell ref="C33:F33"/>
    <mergeCell ref="C34:F34"/>
    <mergeCell ref="C35:F35"/>
    <mergeCell ref="B2:M2"/>
    <mergeCell ref="G11:L11"/>
    <mergeCell ref="B3:J3"/>
    <mergeCell ref="R10:U10"/>
  </mergeCells>
  <pageMargins left="0.75" right="0.75" top="1" bottom="1" header="0.511811023622047" footer="0.5"/>
  <pageSetup paperSize="9" orientation="portrait" horizontalDpi="300" verticalDpi="300" r:id="rId1"/>
  <headerFooter>
    <oddFooter>&amp;C&amp;1#&amp;"Calibri,Обычный"&amp;10&amp;K000000Classified as Business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T123"/>
  <sheetViews>
    <sheetView showGridLines="0" zoomScale="130" zoomScaleNormal="130" workbookViewId="0">
      <selection activeCell="B12" sqref="B12"/>
    </sheetView>
  </sheetViews>
  <sheetFormatPr defaultColWidth="9.28515625" defaultRowHeight="12.75"/>
  <cols>
    <col min="1" max="1" width="2.28515625" style="149" customWidth="1"/>
    <col min="2" max="2" width="16.28515625" style="151" customWidth="1"/>
    <col min="3" max="3" width="22.28515625" style="149" customWidth="1"/>
    <col min="4" max="4" width="17.42578125" style="149" bestFit="1" customWidth="1"/>
    <col min="5" max="5" width="25" style="149" bestFit="1" customWidth="1"/>
    <col min="6" max="6" width="9.28515625" style="149" customWidth="1"/>
    <col min="7" max="7" width="23.28515625" style="149" customWidth="1"/>
    <col min="8" max="8" width="10.5703125" style="149" customWidth="1"/>
    <col min="9" max="9" width="17.85546875" style="149" customWidth="1"/>
    <col min="10" max="10" width="17.5703125" style="149" customWidth="1"/>
    <col min="11" max="11" width="12.7109375" style="149" customWidth="1"/>
    <col min="12" max="12" width="12.5703125" style="149" customWidth="1"/>
    <col min="13" max="13" width="6.7109375" style="149" customWidth="1"/>
    <col min="14" max="14" width="6.140625" style="149" customWidth="1"/>
    <col min="15" max="15" width="5.42578125" style="149" customWidth="1"/>
    <col min="16" max="16" width="8.140625" style="149" customWidth="1"/>
    <col min="17" max="17" width="13.5703125" style="149" customWidth="1"/>
    <col min="18" max="18" width="12.5703125" style="149" customWidth="1"/>
    <col min="19" max="19" width="13.140625" style="149" customWidth="1"/>
    <col min="20" max="20" width="12.7109375" style="149" customWidth="1"/>
    <col min="21" max="16384" width="9.28515625" style="149"/>
  </cols>
  <sheetData>
    <row r="1" spans="1:20" ht="11.25" customHeight="1"/>
    <row r="2" spans="1:20" ht="42" customHeight="1">
      <c r="B2" s="284" t="s">
        <v>0</v>
      </c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3"/>
      <c r="O2" s="439" t="s">
        <v>1598</v>
      </c>
      <c r="P2" s="440"/>
      <c r="Q2" s="440"/>
      <c r="R2" s="440"/>
      <c r="S2" s="440"/>
      <c r="T2" s="441"/>
    </row>
    <row r="3" spans="1:20" ht="69" customHeight="1">
      <c r="B3" s="449" t="s">
        <v>1</v>
      </c>
      <c r="C3" s="449"/>
      <c r="D3" s="449"/>
      <c r="E3" s="449"/>
      <c r="F3" s="449"/>
      <c r="G3" s="449"/>
      <c r="H3" s="449"/>
      <c r="I3" s="153"/>
      <c r="J3" s="153"/>
      <c r="K3" s="153"/>
      <c r="L3" s="153"/>
      <c r="M3" s="112"/>
      <c r="O3" s="290"/>
      <c r="P3" s="289"/>
      <c r="Q3" s="443"/>
      <c r="R3" s="443"/>
      <c r="S3" s="291"/>
      <c r="T3" s="288"/>
    </row>
    <row r="4" spans="1:20" ht="11.25" customHeight="1">
      <c r="B4" s="113" t="s">
        <v>2</v>
      </c>
      <c r="C4" s="114" t="s">
        <v>3</v>
      </c>
      <c r="D4" s="154"/>
      <c r="E4" s="115"/>
      <c r="G4" s="116"/>
      <c r="H4" s="122"/>
      <c r="I4" s="153"/>
      <c r="J4" s="153"/>
      <c r="K4" s="153"/>
      <c r="L4" s="153"/>
      <c r="M4" s="112"/>
      <c r="O4" s="290"/>
      <c r="P4" s="289"/>
      <c r="Q4" s="443"/>
      <c r="R4" s="443"/>
      <c r="S4" s="292"/>
      <c r="T4" s="277"/>
    </row>
    <row r="5" spans="1:20" ht="11.25" customHeight="1">
      <c r="B5" s="118" t="s">
        <v>4</v>
      </c>
      <c r="C5" s="114" t="s">
        <v>5</v>
      </c>
      <c r="D5" s="154"/>
      <c r="E5" s="115"/>
      <c r="F5" s="116"/>
      <c r="G5" s="116"/>
      <c r="H5" s="122"/>
      <c r="I5" s="153"/>
      <c r="J5" s="153"/>
      <c r="K5" s="153"/>
      <c r="L5" s="153"/>
      <c r="M5" s="112"/>
      <c r="O5" s="290"/>
      <c r="P5" s="289"/>
      <c r="Q5" s="443"/>
      <c r="R5" s="443"/>
      <c r="S5" s="292"/>
      <c r="T5" s="277"/>
    </row>
    <row r="6" spans="1:20" ht="11.25" customHeight="1">
      <c r="B6" s="119" t="s">
        <v>6</v>
      </c>
      <c r="C6" s="114" t="s">
        <v>7</v>
      </c>
      <c r="D6" s="154"/>
      <c r="E6" s="115"/>
      <c r="F6" s="116"/>
      <c r="G6" s="116"/>
      <c r="H6" s="122"/>
      <c r="I6" s="153"/>
      <c r="J6" s="153"/>
      <c r="K6" s="153"/>
      <c r="L6" s="153"/>
      <c r="M6" s="112"/>
      <c r="O6" s="290"/>
      <c r="P6" s="289"/>
      <c r="Q6" s="443"/>
      <c r="R6" s="443"/>
      <c r="S6" s="261"/>
      <c r="T6" s="262"/>
    </row>
    <row r="7" spans="1:20" ht="11.25" customHeight="1">
      <c r="B7" s="119"/>
      <c r="C7" s="114"/>
      <c r="D7" s="154"/>
      <c r="E7" s="115"/>
      <c r="F7" s="116"/>
      <c r="G7" s="116"/>
      <c r="H7" s="122"/>
      <c r="I7" s="153"/>
      <c r="J7" s="153"/>
      <c r="K7" s="153"/>
      <c r="L7" s="153"/>
      <c r="M7" s="112"/>
      <c r="O7" s="290"/>
      <c r="P7" s="289"/>
      <c r="Q7" s="443"/>
      <c r="R7" s="443"/>
      <c r="S7" s="261"/>
      <c r="T7" s="262"/>
    </row>
    <row r="8" spans="1:20" ht="15" customHeight="1">
      <c r="A8" s="155"/>
      <c r="B8" s="123"/>
      <c r="C8" s="121"/>
      <c r="D8" s="121"/>
      <c r="E8" s="121"/>
      <c r="F8" s="122"/>
      <c r="G8" s="122"/>
      <c r="H8" s="122"/>
      <c r="I8" s="153"/>
      <c r="J8" s="153"/>
      <c r="K8" s="153"/>
      <c r="L8" s="153"/>
      <c r="M8" s="112"/>
      <c r="O8" s="263"/>
      <c r="P8" s="265"/>
      <c r="Q8" s="443"/>
      <c r="R8" s="443"/>
      <c r="S8" s="292"/>
      <c r="T8" s="277"/>
    </row>
    <row r="9" spans="1:20" ht="15" customHeight="1">
      <c r="A9" s="155"/>
      <c r="B9" s="123"/>
      <c r="C9" s="124"/>
      <c r="D9" s="124"/>
      <c r="E9" s="124"/>
      <c r="F9" s="126"/>
      <c r="G9" s="126"/>
      <c r="H9" s="122"/>
      <c r="I9" s="153"/>
      <c r="J9" s="153"/>
      <c r="K9" s="153"/>
      <c r="L9" s="153"/>
      <c r="M9" s="112"/>
      <c r="O9" s="264"/>
      <c r="P9" s="259"/>
      <c r="Q9" s="444"/>
      <c r="R9" s="444"/>
      <c r="S9" s="316"/>
      <c r="T9" s="278"/>
    </row>
    <row r="10" spans="1:20" s="411" customFormat="1" ht="21.75" customHeight="1">
      <c r="B10" s="156" t="s">
        <v>8</v>
      </c>
      <c r="C10" s="412"/>
      <c r="D10" s="412"/>
      <c r="E10" s="412"/>
      <c r="F10" s="412"/>
      <c r="G10" s="412"/>
      <c r="H10" s="412"/>
      <c r="I10" s="412"/>
      <c r="J10" s="454" t="s">
        <v>1714</v>
      </c>
      <c r="K10" s="454"/>
      <c r="L10" s="454"/>
      <c r="M10" s="455"/>
      <c r="O10" s="452" t="s">
        <v>1591</v>
      </c>
      <c r="P10" s="450" t="s">
        <v>13</v>
      </c>
      <c r="Q10" s="445" t="s">
        <v>1592</v>
      </c>
      <c r="R10" s="446"/>
      <c r="S10" s="447" t="s">
        <v>1593</v>
      </c>
      <c r="T10" s="448"/>
    </row>
    <row r="11" spans="1:20" ht="38.25" customHeight="1">
      <c r="B11" s="280" t="s">
        <v>9</v>
      </c>
      <c r="C11" s="280" t="s">
        <v>10</v>
      </c>
      <c r="D11" s="280" t="s">
        <v>11</v>
      </c>
      <c r="E11" s="280" t="s">
        <v>12</v>
      </c>
      <c r="F11" s="280" t="s">
        <v>13</v>
      </c>
      <c r="G11" s="280" t="s">
        <v>14</v>
      </c>
      <c r="H11" s="280" t="s">
        <v>15</v>
      </c>
      <c r="I11" s="280" t="s">
        <v>313</v>
      </c>
      <c r="J11" s="400" t="s">
        <v>17</v>
      </c>
      <c r="K11" s="400" t="s">
        <v>18</v>
      </c>
      <c r="L11" s="400" t="s">
        <v>19</v>
      </c>
      <c r="M11" s="281" t="s">
        <v>20</v>
      </c>
      <c r="O11" s="453"/>
      <c r="P11" s="451"/>
      <c r="Q11" s="279" t="s">
        <v>1594</v>
      </c>
      <c r="R11" s="272" t="s">
        <v>1595</v>
      </c>
      <c r="S11" s="273" t="s">
        <v>1594</v>
      </c>
      <c r="T11" s="274" t="s">
        <v>1595</v>
      </c>
    </row>
    <row r="12" spans="1:20" ht="22.5" customHeight="1">
      <c r="B12" s="128" t="s">
        <v>21</v>
      </c>
      <c r="C12" s="129" t="str">
        <f>VLOOKUP(B12,ИСХОДНИК!A:P,5,FALSE())</f>
        <v>SVA 15 D STR PN 52</v>
      </c>
      <c r="D12" s="131" t="str">
        <f>VLOOKUP(B12,ИСХОДНИК!A:P,6,FALSE())</f>
        <v>Прямой</v>
      </c>
      <c r="E12" s="130" t="str">
        <f>VLOOKUP(B12,ИСХОДНИК!A:P,11,FALSE())</f>
        <v>Под сварку встык DIN</v>
      </c>
      <c r="F12" s="131">
        <f>VLOOKUP(B12,ИСХОДНИК!A:P,7,FALSE())</f>
        <v>15</v>
      </c>
      <c r="G12" s="132" t="str">
        <f>VLOOKUP(B12,ИСХОДНИК!A:P,10,FALSE())</f>
        <v>R717, R744 и фреоны</v>
      </c>
      <c r="H12" s="132">
        <f>VLOOKUP(B12,ИСХОДНИК!A:P,8,FALSE())</f>
        <v>52</v>
      </c>
      <c r="I12" s="132" t="str">
        <f>VLOOKUP(B12,ИСХОДНИК!A:P,9,FALSE())</f>
        <v xml:space="preserve"> -60…120</v>
      </c>
      <c r="J12" s="131" t="str">
        <f>VLOOKUP(B12,ИСХОДНИК!A:P,15,FALSE())</f>
        <v>U6 PL40R</v>
      </c>
      <c r="K12" s="135">
        <f>VLOOKUP(B12,ИСХОДНИК!A:P,13,FALSE())</f>
        <v>48</v>
      </c>
      <c r="L12" s="135">
        <f>VLOOKUP(B12,ИСХОДНИК!A:P,14,FALSE())</f>
        <v>57.599999999999994</v>
      </c>
      <c r="M12" s="327" t="str">
        <f>IF(VLOOKUP(B12,ИСХОДНИК!$A:$R,18,FALSE())=1,ИСХОДНИК!$T$2,IF(VLOOKUP(B12,ИСХОДНИК!A:R,18,FALSE())=2,ИСХОДНИК!$T$5,IF(VLOOKUP(B12,ИСХОДНИК!A:R,18,FALSE())=3,ИСХОДНИК!$T$6)))</f>
        <v>●</v>
      </c>
      <c r="O12" s="133">
        <v>1</v>
      </c>
      <c r="P12" s="161">
        <v>15</v>
      </c>
      <c r="Q12" s="266">
        <v>21.3</v>
      </c>
      <c r="R12" s="267">
        <v>2.2999999999999998</v>
      </c>
      <c r="S12" s="268">
        <v>18</v>
      </c>
      <c r="T12" s="268">
        <v>2.5</v>
      </c>
    </row>
    <row r="13" spans="1:20" ht="22.5" customHeight="1">
      <c r="B13" s="128" t="s">
        <v>23</v>
      </c>
      <c r="C13" s="129" t="str">
        <f>VLOOKUP(B13,ИСХОДНИК!A:P,5,FALSE())</f>
        <v>SVA 20 D STR PN 52</v>
      </c>
      <c r="D13" s="131" t="str">
        <f>VLOOKUP(B13,ИСХОДНИК!A:P,6,FALSE())</f>
        <v>Прямой</v>
      </c>
      <c r="E13" s="130" t="str">
        <f>VLOOKUP(B13,ИСХОДНИК!A:P,11,FALSE())</f>
        <v>Под сварку встык DIN</v>
      </c>
      <c r="F13" s="131">
        <f>VLOOKUP(B13,ИСХОДНИК!A:P,7,FALSE())</f>
        <v>20</v>
      </c>
      <c r="G13" s="132" t="str">
        <f>VLOOKUP(B13,ИСХОДНИК!A:P,10,FALSE())</f>
        <v>R717, R744 и фреоны</v>
      </c>
      <c r="H13" s="132">
        <f>VLOOKUP(B13,ИСХОДНИК!A:P,8,FALSE())</f>
        <v>52</v>
      </c>
      <c r="I13" s="132" t="str">
        <f>VLOOKUP(B13,ИСХОДНИК!A:P,9,FALSE())</f>
        <v xml:space="preserve"> -60…120</v>
      </c>
      <c r="J13" s="131" t="str">
        <f>VLOOKUP(B13,ИСХОДНИК!A:P,15,FALSE())</f>
        <v>U6 PL40R</v>
      </c>
      <c r="K13" s="135">
        <f>VLOOKUP(B13,ИСХОДНИК!A:P,13,FALSE())</f>
        <v>54</v>
      </c>
      <c r="L13" s="135">
        <f>VLOOKUP(B13,ИСХОДНИК!A:P,14,FALSE())</f>
        <v>64.8</v>
      </c>
      <c r="M13" s="327" t="str">
        <f>IF(VLOOKUP(B13,ИСХОДНИК!$A:$R,18,FALSE())=1,ИСХОДНИК!$T$2,IF(VLOOKUP(B13,ИСХОДНИК!A:R,18,FALSE())=2,ИСХОДНИК!$T$5,IF(VLOOKUP(B13,ИСХОДНИК!A:R,18,FALSE())=3,ИСХОДНИК!$T$6)))</f>
        <v>●</v>
      </c>
      <c r="O13" s="131">
        <v>2</v>
      </c>
      <c r="P13" s="418">
        <v>20</v>
      </c>
      <c r="Q13" s="266">
        <v>26.9</v>
      </c>
      <c r="R13" s="267">
        <v>2.2999999999999998</v>
      </c>
      <c r="S13" s="268">
        <v>25</v>
      </c>
      <c r="T13" s="268">
        <v>2.5</v>
      </c>
    </row>
    <row r="14" spans="1:20" ht="22.5" customHeight="1">
      <c r="B14" s="128" t="s">
        <v>24</v>
      </c>
      <c r="C14" s="129" t="str">
        <f>VLOOKUP(B14,ИСХОДНИК!A:P,5,FALSE())</f>
        <v>SVA 25 D STR PN 52</v>
      </c>
      <c r="D14" s="131" t="str">
        <f>VLOOKUP(B14,ИСХОДНИК!A:P,6,FALSE())</f>
        <v>Прямой</v>
      </c>
      <c r="E14" s="130" t="str">
        <f>VLOOKUP(B14,ИСХОДНИК!A:P,11,FALSE())</f>
        <v>Под сварку встык DIN</v>
      </c>
      <c r="F14" s="131">
        <f>VLOOKUP(B14,ИСХОДНИК!A:P,7,FALSE())</f>
        <v>25</v>
      </c>
      <c r="G14" s="132" t="str">
        <f>VLOOKUP(B14,ИСХОДНИК!A:P,10,FALSE())</f>
        <v>R717, R744 и фреоны</v>
      </c>
      <c r="H14" s="132">
        <f>VLOOKUP(B14,ИСХОДНИК!A:P,8,FALSE())</f>
        <v>52</v>
      </c>
      <c r="I14" s="132" t="str">
        <f>VLOOKUP(B14,ИСХОДНИК!A:P,9,FALSE())</f>
        <v xml:space="preserve"> -60…120</v>
      </c>
      <c r="J14" s="131" t="str">
        <f>VLOOKUP(B14,ИСХОДНИК!A:P,15,FALSE())</f>
        <v>U6 PL40R</v>
      </c>
      <c r="K14" s="135">
        <f>VLOOKUP(B14,ИСХОДНИК!A:P,13,FALSE())</f>
        <v>66</v>
      </c>
      <c r="L14" s="135">
        <f>VLOOKUP(B14,ИСХОДНИК!A:P,14,FALSE())</f>
        <v>79.2</v>
      </c>
      <c r="M14" s="327" t="str">
        <f>IF(VLOOKUP(B14,ИСХОДНИК!$A:$R,18,FALSE())=1,ИСХОДНИК!$T$2,IF(VLOOKUP(B14,ИСХОДНИК!A:R,18,FALSE())=2,ИСХОДНИК!$T$5,IF(VLOOKUP(B14,ИСХОДНИК!A:R,18,FALSE())=3,ИСХОДНИК!$T$6)))</f>
        <v>●</v>
      </c>
      <c r="O14" s="131">
        <v>3</v>
      </c>
      <c r="P14" s="417">
        <v>25</v>
      </c>
      <c r="Q14" s="267">
        <v>33.700000000000003</v>
      </c>
      <c r="R14" s="267">
        <v>2.6</v>
      </c>
      <c r="S14" s="268">
        <v>32</v>
      </c>
      <c r="T14" s="268">
        <v>3</v>
      </c>
    </row>
    <row r="15" spans="1:20" ht="22.5" customHeight="1">
      <c r="B15" s="128" t="s">
        <v>25</v>
      </c>
      <c r="C15" s="129" t="str">
        <f>VLOOKUP(B15,ИСХОДНИК!A:P,5,FALSE())</f>
        <v>SVA 32 D STR PN 52</v>
      </c>
      <c r="D15" s="131" t="str">
        <f>VLOOKUP(B15,ИСХОДНИК!A:P,6,FALSE())</f>
        <v>Прямой</v>
      </c>
      <c r="E15" s="130" t="str">
        <f>VLOOKUP(B15,ИСХОДНИК!A:P,11,FALSE())</f>
        <v>Под сварку встык DIN</v>
      </c>
      <c r="F15" s="131">
        <f>VLOOKUP(B15,ИСХОДНИК!A:P,7,FALSE())</f>
        <v>32</v>
      </c>
      <c r="G15" s="132" t="str">
        <f>VLOOKUP(B15,ИСХОДНИК!A:P,10,FALSE())</f>
        <v>R717, R744 и фреоны</v>
      </c>
      <c r="H15" s="132">
        <f>VLOOKUP(B15,ИСХОДНИК!A:P,8,FALSE())</f>
        <v>52</v>
      </c>
      <c r="I15" s="132" t="str">
        <f>VLOOKUP(B15,ИСХОДНИК!A:P,9,FALSE())</f>
        <v xml:space="preserve"> -60…120</v>
      </c>
      <c r="J15" s="131" t="str">
        <f>VLOOKUP(B15,ИСХОДНИК!A:P,15,FALSE())</f>
        <v>U6 PL40R</v>
      </c>
      <c r="K15" s="135">
        <f>VLOOKUP(B15,ИСХОДНИК!A:P,13,FALSE())</f>
        <v>84</v>
      </c>
      <c r="L15" s="135">
        <f>VLOOKUP(B15,ИСХОДНИК!A:P,14,FALSE())</f>
        <v>100.8</v>
      </c>
      <c r="M15" s="327" t="str">
        <f>IF(VLOOKUP(B15,ИСХОДНИК!$A:$R,18,FALSE())=1,ИСХОДНИК!$T$2,IF(VLOOKUP(B15,ИСХОДНИК!A:R,18,FALSE())=2,ИСХОДНИК!$T$5,IF(VLOOKUP(B15,ИСХОДНИК!A:R,18,FALSE())=3,ИСХОДНИК!$T$6)))</f>
        <v>●</v>
      </c>
      <c r="O15" s="131">
        <v>4</v>
      </c>
      <c r="P15" s="417">
        <v>32</v>
      </c>
      <c r="Q15" s="267">
        <v>42.4</v>
      </c>
      <c r="R15" s="267">
        <v>2.6</v>
      </c>
      <c r="S15" s="268">
        <v>38</v>
      </c>
      <c r="T15" s="268">
        <v>3</v>
      </c>
    </row>
    <row r="16" spans="1:20" ht="22.5" customHeight="1">
      <c r="B16" s="128" t="s">
        <v>26</v>
      </c>
      <c r="C16" s="129" t="str">
        <f>VLOOKUP(B16,ИСХОДНИК!A:P,5,FALSE())</f>
        <v>SVA 40 D STR PN 52</v>
      </c>
      <c r="D16" s="131" t="str">
        <f>VLOOKUP(B16,ИСХОДНИК!A:P,6,FALSE())</f>
        <v>Прямой</v>
      </c>
      <c r="E16" s="130" t="str">
        <f>VLOOKUP(B16,ИСХОДНИК!A:P,11,FALSE())</f>
        <v>Под сварку встык DIN</v>
      </c>
      <c r="F16" s="131">
        <f>VLOOKUP(B16,ИСХОДНИК!A:P,7,FALSE())</f>
        <v>40</v>
      </c>
      <c r="G16" s="132" t="str">
        <f>VLOOKUP(B16,ИСХОДНИК!A:P,10,FALSE())</f>
        <v>R717, R744 и фреоны</v>
      </c>
      <c r="H16" s="132">
        <f>VLOOKUP(B16,ИСХОДНИК!A:P,8,FALSE())</f>
        <v>52</v>
      </c>
      <c r="I16" s="132" t="str">
        <f>VLOOKUP(B16,ИСХОДНИК!A:P,9,FALSE())</f>
        <v xml:space="preserve"> -60…120</v>
      </c>
      <c r="J16" s="131" t="str">
        <f>VLOOKUP(B16,ИСХОДНИК!A:P,15,FALSE())</f>
        <v>U6 PL40R</v>
      </c>
      <c r="K16" s="135">
        <f>VLOOKUP(B16,ИСХОДНИК!A:P,13,FALSE())</f>
        <v>112</v>
      </c>
      <c r="L16" s="135">
        <f>VLOOKUP(B16,ИСХОДНИК!A:P,14,FALSE())</f>
        <v>134.4</v>
      </c>
      <c r="M16" s="327" t="str">
        <f>IF(VLOOKUP(B16,ИСХОДНИК!$A:$R,18,FALSE())=1,ИСХОДНИК!$T$2,IF(VLOOKUP(B16,ИСХОДНИК!A:R,18,FALSE())=2,ИСХОДНИК!$T$5,IF(VLOOKUP(B16,ИСХОДНИК!A:R,18,FALSE())=3,ИСХОДНИК!$T$6)))</f>
        <v>●</v>
      </c>
      <c r="O16" s="131">
        <v>5</v>
      </c>
      <c r="P16" s="417">
        <v>40</v>
      </c>
      <c r="Q16" s="267">
        <v>48.3</v>
      </c>
      <c r="R16" s="267">
        <v>2.6</v>
      </c>
      <c r="S16" s="268">
        <v>45</v>
      </c>
      <c r="T16" s="268">
        <v>3</v>
      </c>
    </row>
    <row r="17" spans="2:20" ht="22.5" customHeight="1">
      <c r="B17" s="128" t="s">
        <v>27</v>
      </c>
      <c r="C17" s="129" t="str">
        <f>VLOOKUP(B17,ИСХОДНИК!A:P,5,FALSE())</f>
        <v>SVA 50 D STR PN 52</v>
      </c>
      <c r="D17" s="131" t="str">
        <f>VLOOKUP(B17,ИСХОДНИК!A:P,6,FALSE())</f>
        <v>Прямой</v>
      </c>
      <c r="E17" s="130" t="str">
        <f>VLOOKUP(B17,ИСХОДНИК!A:P,11,FALSE())</f>
        <v>Под сварку встык DIN</v>
      </c>
      <c r="F17" s="131">
        <f>VLOOKUP(B17,ИСХОДНИК!A:P,7,FALSE())</f>
        <v>50</v>
      </c>
      <c r="G17" s="132" t="str">
        <f>VLOOKUP(B17,ИСХОДНИК!A:P,10,FALSE())</f>
        <v>R717, R744 и фреоны</v>
      </c>
      <c r="H17" s="132">
        <f>VLOOKUP(B17,ИСХОДНИК!A:P,8,FALSE())</f>
        <v>52</v>
      </c>
      <c r="I17" s="132" t="str">
        <f>VLOOKUP(B17,ИСХОДНИК!A:P,9,FALSE())</f>
        <v xml:space="preserve"> -60…120</v>
      </c>
      <c r="J17" s="131" t="str">
        <f>VLOOKUP(B17,ИСХОДНИК!A:P,15,FALSE())</f>
        <v>U6 PL40R</v>
      </c>
      <c r="K17" s="135">
        <f>VLOOKUP(B17,ИСХОДНИК!A:P,13,FALSE())</f>
        <v>135</v>
      </c>
      <c r="L17" s="135">
        <f>VLOOKUP(B17,ИСХОДНИК!A:P,14,FALSE())</f>
        <v>162</v>
      </c>
      <c r="M17" s="327" t="str">
        <f>IF(VLOOKUP(B17,ИСХОДНИК!$A:$R,18,FALSE())=1,ИСХОДНИК!$T$2,IF(VLOOKUP(B17,ИСХОДНИК!A:R,18,FALSE())=2,ИСХОДНИК!$T$5,IF(VLOOKUP(B17,ИСХОДНИК!A:R,18,FALSE())=3,ИСХОДНИК!$T$6)))</f>
        <v>●</v>
      </c>
      <c r="O17" s="131">
        <v>6</v>
      </c>
      <c r="P17" s="417">
        <v>50</v>
      </c>
      <c r="Q17" s="267">
        <v>60.3</v>
      </c>
      <c r="R17" s="267">
        <v>2.9</v>
      </c>
      <c r="S17" s="268">
        <v>57</v>
      </c>
      <c r="T17" s="268">
        <v>3.5</v>
      </c>
    </row>
    <row r="18" spans="2:20" ht="22.5" customHeight="1">
      <c r="B18" s="128" t="s">
        <v>28</v>
      </c>
      <c r="C18" s="129" t="str">
        <f>VLOOKUP(B18,ИСХОДНИК!A:P,5,FALSE())</f>
        <v>SVA 65 D STR PN 52</v>
      </c>
      <c r="D18" s="131" t="str">
        <f>VLOOKUP(B18,ИСХОДНИК!A:P,6,FALSE())</f>
        <v>Прямой</v>
      </c>
      <c r="E18" s="130" t="str">
        <f>VLOOKUP(B18,ИСХОДНИК!A:P,11,FALSE())</f>
        <v>Под сварку встык DIN</v>
      </c>
      <c r="F18" s="131">
        <f>VLOOKUP(B18,ИСХОДНИК!A:P,7,FALSE())</f>
        <v>65</v>
      </c>
      <c r="G18" s="132" t="str">
        <f>VLOOKUP(B18,ИСХОДНИК!A:P,10,FALSE())</f>
        <v>R717, R744 и фреоны</v>
      </c>
      <c r="H18" s="132">
        <f>VLOOKUP(B18,ИСХОДНИК!A:P,8,FALSE())</f>
        <v>52</v>
      </c>
      <c r="I18" s="132" t="str">
        <f>VLOOKUP(B18,ИСХОДНИК!A:P,9,FALSE())</f>
        <v xml:space="preserve"> -60…120</v>
      </c>
      <c r="J18" s="131" t="str">
        <f>VLOOKUP(B18,ИСХОДНИК!A:P,15,FALSE())</f>
        <v>U6 PL40R</v>
      </c>
      <c r="K18" s="135">
        <f>VLOOKUP(B18,ИСХОДНИК!A:P,13,FALSE())</f>
        <v>175</v>
      </c>
      <c r="L18" s="135">
        <f>VLOOKUP(B18,ИСХОДНИК!A:P,14,FALSE())</f>
        <v>210</v>
      </c>
      <c r="M18" s="327" t="str">
        <f>IF(VLOOKUP(B18,ИСХОДНИК!$A:$R,18,FALSE())=1,ИСХОДНИК!$T$2,IF(VLOOKUP(B18,ИСХОДНИК!A:R,18,FALSE())=2,ИСХОДНИК!$T$5,IF(VLOOKUP(B18,ИСХОДНИК!A:R,18,FALSE())=3,ИСХОДНИК!$T$6)))</f>
        <v>●</v>
      </c>
      <c r="O18" s="131">
        <v>7</v>
      </c>
      <c r="P18" s="417">
        <v>65</v>
      </c>
      <c r="Q18" s="267">
        <v>76.099999999999994</v>
      </c>
      <c r="R18" s="267">
        <v>2.9</v>
      </c>
      <c r="S18" s="619"/>
      <c r="T18" s="620"/>
    </row>
    <row r="19" spans="2:20" ht="22.5" customHeight="1">
      <c r="B19" s="128" t="s">
        <v>29</v>
      </c>
      <c r="C19" s="129" t="str">
        <f>VLOOKUP(B19,ИСХОДНИК!A:P,5,FALSE())</f>
        <v>SVA 80 D STR PN 52</v>
      </c>
      <c r="D19" s="131" t="str">
        <f>VLOOKUP(B19,ИСХОДНИК!A:P,6,FALSE())</f>
        <v>Прямой</v>
      </c>
      <c r="E19" s="130" t="str">
        <f>VLOOKUP(B19,ИСХОДНИК!A:P,11,FALSE())</f>
        <v>Под сварку встык DIN</v>
      </c>
      <c r="F19" s="131">
        <f>VLOOKUP(B19,ИСХОДНИК!A:P,7,FALSE())</f>
        <v>80</v>
      </c>
      <c r="G19" s="132" t="str">
        <f>VLOOKUP(B19,ИСХОДНИК!A:P,10,FALSE())</f>
        <v>R717, R744 и фреоны</v>
      </c>
      <c r="H19" s="132">
        <f>VLOOKUP(B19,ИСХОДНИК!A:P,8,FALSE())</f>
        <v>52</v>
      </c>
      <c r="I19" s="132" t="str">
        <f>VLOOKUP(B19,ИСХОДНИК!A:P,9,FALSE())</f>
        <v xml:space="preserve"> -60…120</v>
      </c>
      <c r="J19" s="131" t="str">
        <f>VLOOKUP(B19,ИСХОДНИК!A:P,15,FALSE())</f>
        <v>U6 PL40R</v>
      </c>
      <c r="K19" s="135">
        <f>VLOOKUP(B19,ИСХОДНИК!A:P,13,FALSE())</f>
        <v>203</v>
      </c>
      <c r="L19" s="135">
        <f>VLOOKUP(B19,ИСХОДНИК!A:P,14,FALSE())</f>
        <v>243.6</v>
      </c>
      <c r="M19" s="136" t="str">
        <f>IF(VLOOKUP(B19,ИСХОДНИК!$A:$R,18,FALSE())=1,ИСХОДНИК!$T$2,IF(VLOOKUP(B19,ИСХОДНИК!A:R,18,FALSE())=2,ИСХОДНИК!$T$5,IF(VLOOKUP(B19,ИСХОДНИК!A:R,18,FALSE())=3,ИСХОДНИК!$T$6)))</f>
        <v>◑</v>
      </c>
      <c r="O19" s="131">
        <v>8</v>
      </c>
      <c r="P19" s="417">
        <v>80</v>
      </c>
      <c r="Q19" s="267">
        <v>88.9</v>
      </c>
      <c r="R19" s="267">
        <v>3.2</v>
      </c>
      <c r="S19" s="621"/>
      <c r="T19" s="622"/>
    </row>
    <row r="20" spans="2:20" ht="22.5" customHeight="1">
      <c r="B20" s="128" t="s">
        <v>30</v>
      </c>
      <c r="C20" s="129" t="str">
        <f>VLOOKUP(B20,ИСХОДНИК!A:P,5,FALSE())</f>
        <v>SVA 100 D STR PN 52</v>
      </c>
      <c r="D20" s="131" t="str">
        <f>VLOOKUP(B20,ИСХОДНИК!A:P,6,FALSE())</f>
        <v>Прямой</v>
      </c>
      <c r="E20" s="130" t="str">
        <f>VLOOKUP(B20,ИСХОДНИК!A:P,11,FALSE())</f>
        <v>Под сварку встык DIN</v>
      </c>
      <c r="F20" s="131">
        <f>VLOOKUP(B20,ИСХОДНИК!A:P,7,FALSE())</f>
        <v>100</v>
      </c>
      <c r="G20" s="132" t="str">
        <f>VLOOKUP(B20,ИСХОДНИК!A:P,10,FALSE())</f>
        <v>R717, R744 и фреоны</v>
      </c>
      <c r="H20" s="132">
        <f>VLOOKUP(B20,ИСХОДНИК!A:P,8,FALSE())</f>
        <v>52</v>
      </c>
      <c r="I20" s="132" t="str">
        <f>VLOOKUP(B20,ИСХОДНИК!A:P,9,FALSE())</f>
        <v xml:space="preserve"> -60…120</v>
      </c>
      <c r="J20" s="131" t="str">
        <f>VLOOKUP(B20,ИСХОДНИК!A:P,15,FALSE())</f>
        <v>U6 PL40R</v>
      </c>
      <c r="K20" s="135">
        <f>VLOOKUP(B20,ИСХОДНИК!A:P,13,FALSE())</f>
        <v>410</v>
      </c>
      <c r="L20" s="135">
        <f>VLOOKUP(B20,ИСХОДНИК!A:P,14,FALSE())</f>
        <v>492</v>
      </c>
      <c r="M20" s="136" t="str">
        <f>IF(VLOOKUP(B20,ИСХОДНИК!$A:$R,18,FALSE())=1,ИСХОДНИК!$T$2,IF(VLOOKUP(B20,ИСХОДНИК!A:R,18,FALSE())=2,ИСХОДНИК!$T$5,IF(VLOOKUP(B20,ИСХОДНИК!A:R,18,FALSE())=3,ИСХОДНИК!$T$6)))</f>
        <v>◑</v>
      </c>
      <c r="O20" s="131">
        <v>9</v>
      </c>
      <c r="P20" s="417">
        <v>100</v>
      </c>
      <c r="Q20" s="267">
        <v>114.3</v>
      </c>
      <c r="R20" s="267">
        <v>3.6</v>
      </c>
      <c r="S20" s="268">
        <v>108</v>
      </c>
      <c r="T20" s="268">
        <v>4</v>
      </c>
    </row>
    <row r="21" spans="2:20" ht="22.5" customHeight="1">
      <c r="B21" s="128" t="s">
        <v>1223</v>
      </c>
      <c r="C21" s="129" t="str">
        <f>VLOOKUP(B21,ИСХОДНИК!A:P,5,FALSE())</f>
        <v>SVA 100 G STR PN 52</v>
      </c>
      <c r="D21" s="131" t="str">
        <f>VLOOKUP(B21,ИСХОДНИК!A:P,6,FALSE())</f>
        <v>Прямой</v>
      </c>
      <c r="E21" s="130" t="str">
        <f>VLOOKUP(B21,ИСХОДНИК!A:P,11,FALSE())</f>
        <v>Под сварку встык GOST</v>
      </c>
      <c r="F21" s="131">
        <f>VLOOKUP(B21,ИСХОДНИК!A:P,7,FALSE())</f>
        <v>100</v>
      </c>
      <c r="G21" s="132" t="str">
        <f>VLOOKUP(B21,ИСХОДНИК!A:P,10,FALSE())</f>
        <v>R717, R744 и фреоны</v>
      </c>
      <c r="H21" s="132">
        <f>VLOOKUP(B21,ИСХОДНИК!A:P,8,FALSE())</f>
        <v>52</v>
      </c>
      <c r="I21" s="132" t="str">
        <f>VLOOKUP(B21,ИСХОДНИК!A:P,9,FALSE())</f>
        <v xml:space="preserve"> -60…120</v>
      </c>
      <c r="J21" s="131" t="str">
        <f>VLOOKUP(B21,ИСХОДНИК!A:P,15,FALSE())</f>
        <v>U6 PL40R</v>
      </c>
      <c r="K21" s="135">
        <f>VLOOKUP(B21,ИСХОДНИК!A:P,13,FALSE())</f>
        <v>410</v>
      </c>
      <c r="L21" s="135">
        <f>VLOOKUP(B21,ИСХОДНИК!A:P,14,FALSE())</f>
        <v>492</v>
      </c>
      <c r="M21" s="327" t="str">
        <f>IF(VLOOKUP(B21,ИСХОДНИК!$A:$R,18,FALSE())=1,ИСХОДНИК!$T$2,IF(VLOOKUP(B21,ИСХОДНИК!A:R,18,FALSE())=2,ИСХОДНИК!$T$5,IF(VLOOKUP(B21,ИСХОДНИК!A:R,18,FALSE())=3,ИСХОДНИК!$T$6)))</f>
        <v>○</v>
      </c>
      <c r="O21" s="131">
        <v>10</v>
      </c>
      <c r="P21" s="417">
        <v>125</v>
      </c>
      <c r="Q21" s="267">
        <v>139.69999999999999</v>
      </c>
      <c r="R21" s="267">
        <v>4</v>
      </c>
      <c r="S21" s="268">
        <v>133</v>
      </c>
      <c r="T21" s="268">
        <v>4</v>
      </c>
    </row>
    <row r="22" spans="2:20" ht="22.5" customHeight="1">
      <c r="B22" s="128" t="s">
        <v>33</v>
      </c>
      <c r="C22" s="129" t="str">
        <f>VLOOKUP(B22,ИСХОДНИК!A:P,5,FALSE())</f>
        <v>SVA 100 D STR PN 40</v>
      </c>
      <c r="D22" s="131" t="str">
        <f>VLOOKUP(B22,ИСХОДНИК!A:P,6,FALSE())</f>
        <v>Прямой</v>
      </c>
      <c r="E22" s="130" t="str">
        <f>VLOOKUP(B22,ИСХОДНИК!A:P,11,FALSE())</f>
        <v>Под сварку встык DIN</v>
      </c>
      <c r="F22" s="131">
        <f>VLOOKUP(B22,ИСХОДНИК!A:P,7,FALSE())</f>
        <v>100</v>
      </c>
      <c r="G22" s="132" t="str">
        <f>VLOOKUP(B22,ИСХОДНИК!A:P,10,FALSE())</f>
        <v>R717, R744 и фреоны</v>
      </c>
      <c r="H22" s="132">
        <f>VLOOKUP(B22,ИСХОДНИК!A:P,8,FALSE())</f>
        <v>40</v>
      </c>
      <c r="I22" s="132" t="str">
        <f>VLOOKUP(B22,ИСХОДНИК!A:P,9,FALSE())</f>
        <v xml:space="preserve"> -60…120</v>
      </c>
      <c r="J22" s="131" t="str">
        <f>VLOOKUP(B22,ИСХОДНИК!A:P,15,FALSE())</f>
        <v>U6 PL40R</v>
      </c>
      <c r="K22" s="135">
        <f>VLOOKUP(B22,ИСХОДНИК!A:P,13,FALSE())</f>
        <v>350</v>
      </c>
      <c r="L22" s="135">
        <f>VLOOKUP(B22,ИСХОДНИК!A:P,14,FALSE())</f>
        <v>420</v>
      </c>
      <c r="M22" s="136" t="str">
        <f>IF(VLOOKUP(B22,ИСХОДНИК!$A:$R,18,FALSE())=1,ИСХОДНИК!$T$2,IF(VLOOKUP(B22,ИСХОДНИК!A:R,18,FALSE())=2,ИСХОДНИК!$T$5,IF(VLOOKUP(B22,ИСХОДНИК!A:R,18,FALSE())=3,ИСХОДНИК!$T$6)))</f>
        <v>◑</v>
      </c>
      <c r="O22" s="131">
        <v>11</v>
      </c>
      <c r="P22" s="417">
        <v>150</v>
      </c>
      <c r="Q22" s="267">
        <v>168.3</v>
      </c>
      <c r="R22" s="267">
        <v>4.5</v>
      </c>
      <c r="S22" s="268">
        <v>159</v>
      </c>
      <c r="T22" s="268">
        <v>4.5</v>
      </c>
    </row>
    <row r="23" spans="2:20" ht="22.5" customHeight="1">
      <c r="B23" s="128" t="s">
        <v>1217</v>
      </c>
      <c r="C23" s="129" t="str">
        <f>VLOOKUP(B23,ИСХОДНИК!A:P,5,FALSE())</f>
        <v>SVA 100 G STR PN 40</v>
      </c>
      <c r="D23" s="131" t="str">
        <f>VLOOKUP(B23,ИСХОДНИК!A:P,6,FALSE())</f>
        <v>Прямой</v>
      </c>
      <c r="E23" s="130" t="str">
        <f>VLOOKUP(B23,ИСХОДНИК!A:P,11,FALSE())</f>
        <v>Под сварку встык GOST</v>
      </c>
      <c r="F23" s="131">
        <f>VLOOKUP(B23,ИСХОДНИК!A:P,7,FALSE())</f>
        <v>100</v>
      </c>
      <c r="G23" s="132" t="str">
        <f>VLOOKUP(B23,ИСХОДНИК!A:P,10,FALSE())</f>
        <v>R717, R744 и фреоны</v>
      </c>
      <c r="H23" s="132">
        <f>VLOOKUP(B23,ИСХОДНИК!A:P,8,FALSE())</f>
        <v>40</v>
      </c>
      <c r="I23" s="132" t="str">
        <f>VLOOKUP(B23,ИСХОДНИК!A:P,9,FALSE())</f>
        <v xml:space="preserve"> -60…120</v>
      </c>
      <c r="J23" s="131" t="str">
        <f>VLOOKUP(B23,ИСХОДНИК!A:P,15,FALSE())</f>
        <v>U6 PL40R</v>
      </c>
      <c r="K23" s="135">
        <f>VLOOKUP(B23,ИСХОДНИК!A:P,13,FALSE())</f>
        <v>350</v>
      </c>
      <c r="L23" s="135">
        <f>VLOOKUP(B23,ИСХОДНИК!A:P,14,FALSE())</f>
        <v>420</v>
      </c>
      <c r="M23" s="327" t="str">
        <f>IF(VLOOKUP(B23,ИСХОДНИК!$A:$R,18,FALSE())=1,ИСХОДНИК!$T$2,IF(VLOOKUP(B23,ИСХОДНИК!A:R,18,FALSE())=2,ИСХОДНИК!$T$5,IF(VLOOKUP(B23,ИСХОДНИК!A:R,18,FALSE())=3,ИСХОДНИК!$T$6)))</f>
        <v>○</v>
      </c>
      <c r="O23" s="131">
        <v>12</v>
      </c>
      <c r="P23" s="417">
        <v>200</v>
      </c>
      <c r="Q23" s="267">
        <v>219.1</v>
      </c>
      <c r="R23" s="267">
        <v>6</v>
      </c>
      <c r="S23" s="615"/>
      <c r="T23" s="616"/>
    </row>
    <row r="24" spans="2:20" ht="22.5" customHeight="1">
      <c r="B24" s="128" t="s">
        <v>31</v>
      </c>
      <c r="C24" s="129" t="str">
        <f>VLOOKUP(B24,ИСХОДНИК!A:P,5,FALSE())</f>
        <v>SVA 125 D STR PN 52</v>
      </c>
      <c r="D24" s="131" t="str">
        <f>VLOOKUP(B24,ИСХОДНИК!A:P,6,FALSE())</f>
        <v>Прямой</v>
      </c>
      <c r="E24" s="130" t="str">
        <f>VLOOKUP(B24,ИСХОДНИК!A:P,11,FALSE())</f>
        <v>Под сварку встык DIN</v>
      </c>
      <c r="F24" s="131">
        <f>VLOOKUP(B24,ИСХОДНИК!A:P,7,FALSE())</f>
        <v>125</v>
      </c>
      <c r="G24" s="132" t="str">
        <f>VLOOKUP(B24,ИСХОДНИК!A:P,10,FALSE())</f>
        <v>R717, R744 и фреоны</v>
      </c>
      <c r="H24" s="132">
        <f>VLOOKUP(B24,ИСХОДНИК!A:P,8,FALSE())</f>
        <v>52</v>
      </c>
      <c r="I24" s="132" t="str">
        <f>VLOOKUP(B24,ИСХОДНИК!A:P,9,FALSE())</f>
        <v xml:space="preserve"> -60…120</v>
      </c>
      <c r="J24" s="131" t="str">
        <f>VLOOKUP(B24,ИСХОДНИК!A:P,15,FALSE())</f>
        <v>U6 PL40R</v>
      </c>
      <c r="K24" s="135">
        <f>VLOOKUP(B24,ИСХОДНИК!A:P,13,FALSE())</f>
        <v>700</v>
      </c>
      <c r="L24" s="135">
        <f>VLOOKUP(B24,ИСХОДНИК!A:P,14,FALSE())</f>
        <v>840</v>
      </c>
      <c r="M24" s="136" t="str">
        <f>IF(VLOOKUP(B24,ИСХОДНИК!$A:$R,18,FALSE())=1,ИСХОДНИК!$T$2,IF(VLOOKUP(B24,ИСХОДНИК!A:R,18,FALSE())=2,ИСХОДНИК!$T$5,IF(VLOOKUP(B24,ИСХОДНИК!A:R,18,FALSE())=3,ИСХОДНИК!$T$6)))</f>
        <v>◑</v>
      </c>
      <c r="O24" s="131">
        <v>13</v>
      </c>
      <c r="P24" s="417">
        <v>250</v>
      </c>
      <c r="Q24" s="267">
        <v>273</v>
      </c>
      <c r="R24" s="267">
        <v>6.3</v>
      </c>
      <c r="S24" s="623"/>
      <c r="T24" s="624"/>
    </row>
    <row r="25" spans="2:20" ht="22.5" customHeight="1">
      <c r="B25" s="128" t="s">
        <v>1225</v>
      </c>
      <c r="C25" s="129" t="str">
        <f>VLOOKUP(B25,ИСХОДНИК!A:P,5,FALSE())</f>
        <v>SVA 125 G STR PN 52</v>
      </c>
      <c r="D25" s="131" t="str">
        <f>VLOOKUP(B25,ИСХОДНИК!A:P,6,FALSE())</f>
        <v>Прямой</v>
      </c>
      <c r="E25" s="130" t="str">
        <f>VLOOKUP(B25,ИСХОДНИК!A:P,11,FALSE())</f>
        <v>Под сварку встык GOST</v>
      </c>
      <c r="F25" s="131">
        <f>VLOOKUP(B25,ИСХОДНИК!A:P,7,FALSE())</f>
        <v>125</v>
      </c>
      <c r="G25" s="132" t="str">
        <f>VLOOKUP(B25,ИСХОДНИК!A:P,10,FALSE())</f>
        <v>R717, R744 и фреоны</v>
      </c>
      <c r="H25" s="132">
        <f>VLOOKUP(B25,ИСХОДНИК!A:P,8,FALSE())</f>
        <v>52</v>
      </c>
      <c r="I25" s="132" t="str">
        <f>VLOOKUP(B25,ИСХОДНИК!A:P,9,FALSE())</f>
        <v xml:space="preserve"> -60…120</v>
      </c>
      <c r="J25" s="131" t="str">
        <f>VLOOKUP(B25,ИСХОДНИК!A:P,15,FALSE())</f>
        <v>U6 PL40R</v>
      </c>
      <c r="K25" s="135">
        <f>VLOOKUP(B25,ИСХОДНИК!A:P,13,FALSE())</f>
        <v>700</v>
      </c>
      <c r="L25" s="135">
        <f>VLOOKUP(B25,ИСХОДНИК!A:P,14,FALSE())</f>
        <v>840</v>
      </c>
      <c r="M25" s="327" t="str">
        <f>IF(VLOOKUP(B25,ИСХОДНИК!$A:$R,18,FALSE())=1,ИСХОДНИК!$T$2,IF(VLOOKUP(B25,ИСХОДНИК!A:R,18,FALSE())=2,ИСХОДНИК!$T$5,IF(VLOOKUP(B25,ИСХОДНИК!A:R,18,FALSE())=3,ИСХОДНИК!$T$6)))</f>
        <v>○</v>
      </c>
      <c r="O25" s="131">
        <v>14</v>
      </c>
      <c r="P25" s="417">
        <v>300</v>
      </c>
      <c r="Q25" s="267">
        <v>323.89999999999998</v>
      </c>
      <c r="R25" s="267">
        <v>7.1</v>
      </c>
      <c r="S25" s="623"/>
      <c r="T25" s="624"/>
    </row>
    <row r="26" spans="2:20" ht="22.5" customHeight="1">
      <c r="B26" s="128" t="s">
        <v>34</v>
      </c>
      <c r="C26" s="129" t="str">
        <f>VLOOKUP(B26,ИСХОДНИК!A:P,5,FALSE())</f>
        <v>SVA 125 D STR PN 40</v>
      </c>
      <c r="D26" s="131" t="str">
        <f>VLOOKUP(B26,ИСХОДНИК!A:P,6,FALSE())</f>
        <v>Прямой</v>
      </c>
      <c r="E26" s="130" t="str">
        <f>VLOOKUP(B26,ИСХОДНИК!A:P,11,FALSE())</f>
        <v>Под сварку встык DIN</v>
      </c>
      <c r="F26" s="131">
        <f>VLOOKUP(B26,ИСХОДНИК!A:P,7,FALSE())</f>
        <v>125</v>
      </c>
      <c r="G26" s="132" t="str">
        <f>VLOOKUP(B26,ИСХОДНИК!A:P,10,FALSE())</f>
        <v>R717, R744 и фреоны</v>
      </c>
      <c r="H26" s="132">
        <f>VLOOKUP(B26,ИСХОДНИК!A:P,8,FALSE())</f>
        <v>40</v>
      </c>
      <c r="I26" s="132" t="str">
        <f>VLOOKUP(B26,ИСХОДНИК!A:P,9,FALSE())</f>
        <v xml:space="preserve"> -60…120</v>
      </c>
      <c r="J26" s="131" t="str">
        <f>VLOOKUP(B26,ИСХОДНИК!A:P,15,FALSE())</f>
        <v>U6 PL40R</v>
      </c>
      <c r="K26" s="135">
        <f>VLOOKUP(B26,ИСХОДНИК!A:P,13,FALSE())</f>
        <v>580</v>
      </c>
      <c r="L26" s="135">
        <f>VLOOKUP(B26,ИСХОДНИК!A:P,14,FALSE())</f>
        <v>696</v>
      </c>
      <c r="M26" s="136" t="str">
        <f>IF(VLOOKUP(B26,ИСХОДНИК!$A:$R,18,FALSE())=1,ИСХОДНИК!$T$2,IF(VLOOKUP(B26,ИСХОДНИК!A:R,18,FALSE())=2,ИСХОДНИК!$T$5,IF(VLOOKUP(B26,ИСХОДНИК!A:R,18,FALSE())=3,ИСХОДНИК!$T$6)))</f>
        <v>◑</v>
      </c>
      <c r="O26" s="417">
        <v>15</v>
      </c>
      <c r="P26" s="417">
        <v>350</v>
      </c>
      <c r="Q26" s="267">
        <v>377</v>
      </c>
      <c r="R26" s="267">
        <v>10</v>
      </c>
      <c r="S26" s="617"/>
      <c r="T26" s="618"/>
    </row>
    <row r="27" spans="2:20" ht="22.5" customHeight="1">
      <c r="B27" s="128" t="s">
        <v>1218</v>
      </c>
      <c r="C27" s="129" t="str">
        <f>VLOOKUP(B27,ИСХОДНИК!A:P,5,FALSE())</f>
        <v>SVA 125 G STR PN 40</v>
      </c>
      <c r="D27" s="131" t="str">
        <f>VLOOKUP(B27,ИСХОДНИК!A:P,6,FALSE())</f>
        <v>Прямой</v>
      </c>
      <c r="E27" s="130" t="str">
        <f>VLOOKUP(B27,ИСХОДНИК!A:P,11,FALSE())</f>
        <v>Под сварку встык GOST</v>
      </c>
      <c r="F27" s="131">
        <f>VLOOKUP(B27,ИСХОДНИК!A:P,7,FALSE())</f>
        <v>125</v>
      </c>
      <c r="G27" s="132" t="str">
        <f>VLOOKUP(B27,ИСХОДНИК!A:P,10,FALSE())</f>
        <v>R717, R744 и фреоны</v>
      </c>
      <c r="H27" s="132">
        <f>VLOOKUP(B27,ИСХОДНИК!A:P,8,FALSE())</f>
        <v>40</v>
      </c>
      <c r="I27" s="132" t="str">
        <f>VLOOKUP(B27,ИСХОДНИК!A:P,9,FALSE())</f>
        <v xml:space="preserve"> -60…120</v>
      </c>
      <c r="J27" s="131" t="str">
        <f>VLOOKUP(B27,ИСХОДНИК!A:P,15,FALSE())</f>
        <v>U6 PL40R</v>
      </c>
      <c r="K27" s="135">
        <f>VLOOKUP(B27,ИСХОДНИК!A:P,13,FALSE())</f>
        <v>580</v>
      </c>
      <c r="L27" s="135">
        <f>VLOOKUP(B27,ИСХОДНИК!A:P,14,FALSE())</f>
        <v>696</v>
      </c>
      <c r="M27" s="327" t="str">
        <f>IF(VLOOKUP(B27,ИСХОДНИК!$A:$R,18,FALSE())=1,ИСХОДНИК!$T$2,IF(VLOOKUP(B27,ИСХОДНИК!A:R,18,FALSE())=2,ИСХОДНИК!$T$5,IF(VLOOKUP(B27,ИСХОДНИК!A:R,18,FALSE())=3,ИСХОДНИК!$T$6)))</f>
        <v>○</v>
      </c>
    </row>
    <row r="28" spans="2:20" ht="22.5" customHeight="1">
      <c r="B28" s="128" t="s">
        <v>32</v>
      </c>
      <c r="C28" s="129" t="str">
        <f>VLOOKUP(B28,ИСХОДНИК!A:P,5,FALSE())</f>
        <v>SVA 150 D STR PN 52</v>
      </c>
      <c r="D28" s="131" t="str">
        <f>VLOOKUP(B28,ИСХОДНИК!A:P,6,FALSE())</f>
        <v>Прямой</v>
      </c>
      <c r="E28" s="130" t="str">
        <f>VLOOKUP(B28,ИСХОДНИК!A:P,11,FALSE())</f>
        <v>Под сварку встык DIN</v>
      </c>
      <c r="F28" s="131">
        <f>VLOOKUP(B28,ИСХОДНИК!A:P,7,FALSE())</f>
        <v>150</v>
      </c>
      <c r="G28" s="132" t="str">
        <f>VLOOKUP(B28,ИСХОДНИК!A:P,10,FALSE())</f>
        <v>R717, R744 и фреоны</v>
      </c>
      <c r="H28" s="132">
        <f>VLOOKUP(B28,ИСХОДНИК!A:P,8,FALSE())</f>
        <v>52</v>
      </c>
      <c r="I28" s="132" t="str">
        <f>VLOOKUP(B28,ИСХОДНИК!A:P,9,FALSE())</f>
        <v xml:space="preserve"> -60…120</v>
      </c>
      <c r="J28" s="131" t="str">
        <f>VLOOKUP(B28,ИСХОДНИК!A:P,15,FALSE())</f>
        <v>U6 PL40R</v>
      </c>
      <c r="K28" s="135">
        <f>VLOOKUP(B28,ИСХОДНИК!A:P,13,FALSE())</f>
        <v>980</v>
      </c>
      <c r="L28" s="135">
        <f>VLOOKUP(B28,ИСХОДНИК!A:P,14,FALSE())</f>
        <v>1176</v>
      </c>
      <c r="M28" s="136" t="str">
        <f>IF(VLOOKUP(B28,ИСХОДНИК!$A:$R,18,FALSE())=1,ИСХОДНИК!$T$2,IF(VLOOKUP(B28,ИСХОДНИК!A:R,18,FALSE())=2,ИСХОДНИК!$T$5,IF(VLOOKUP(B28,ИСХОДНИК!A:R,18,FALSE())=3,ИСХОДНИК!$T$6)))</f>
        <v>◑</v>
      </c>
    </row>
    <row r="29" spans="2:20" ht="22.5" customHeight="1">
      <c r="B29" s="128" t="s">
        <v>1227</v>
      </c>
      <c r="C29" s="129" t="str">
        <f>VLOOKUP(B29,ИСХОДНИК!A:P,5,FALSE())</f>
        <v>SVA 150 G STR PN 52</v>
      </c>
      <c r="D29" s="131" t="str">
        <f>VLOOKUP(B29,ИСХОДНИК!A:P,6,FALSE())</f>
        <v>Прямой</v>
      </c>
      <c r="E29" s="130" t="str">
        <f>VLOOKUP(B29,ИСХОДНИК!A:P,11,FALSE())</f>
        <v>Под сварку встык GOST</v>
      </c>
      <c r="F29" s="131">
        <f>VLOOKUP(B29,ИСХОДНИК!A:P,7,FALSE())</f>
        <v>150</v>
      </c>
      <c r="G29" s="132" t="str">
        <f>VLOOKUP(B29,ИСХОДНИК!A:P,10,FALSE())</f>
        <v>R717, R744 и фреоны</v>
      </c>
      <c r="H29" s="132">
        <f>VLOOKUP(B29,ИСХОДНИК!A:P,8,FALSE())</f>
        <v>52</v>
      </c>
      <c r="I29" s="132" t="str">
        <f>VLOOKUP(B29,ИСХОДНИК!A:P,9,FALSE())</f>
        <v xml:space="preserve"> -60…120</v>
      </c>
      <c r="J29" s="131" t="str">
        <f>VLOOKUP(B29,ИСХОДНИК!A:P,15,FALSE())</f>
        <v>U6 PL40R</v>
      </c>
      <c r="K29" s="135">
        <f>VLOOKUP(B29,ИСХОДНИК!A:P,13,FALSE())</f>
        <v>980</v>
      </c>
      <c r="L29" s="135">
        <f>VLOOKUP(B29,ИСХОДНИК!A:P,14,FALSE())</f>
        <v>1176</v>
      </c>
      <c r="M29" s="327" t="str">
        <f>IF(VLOOKUP(B29,ИСХОДНИК!$A:$R,18,FALSE())=1,ИСХОДНИК!$T$2,IF(VLOOKUP(B29,ИСХОДНИК!A:R,18,FALSE())=2,ИСХОДНИК!$T$5,IF(VLOOKUP(B29,ИСХОДНИК!A:R,18,FALSE())=3,ИСХОДНИК!$T$6)))</f>
        <v>○</v>
      </c>
    </row>
    <row r="30" spans="2:20" ht="22.5" customHeight="1">
      <c r="B30" s="128" t="s">
        <v>35</v>
      </c>
      <c r="C30" s="129" t="str">
        <f>VLOOKUP(B30,ИСХОДНИК!A:P,5,FALSE())</f>
        <v>SVA 150 D STR PN 40</v>
      </c>
      <c r="D30" s="131" t="str">
        <f>VLOOKUP(B30,ИСХОДНИК!A:P,6,FALSE())</f>
        <v>Прямой</v>
      </c>
      <c r="E30" s="130" t="str">
        <f>VLOOKUP(B30,ИСХОДНИК!A:P,11,FALSE())</f>
        <v>Под сварку встык DIN</v>
      </c>
      <c r="F30" s="131">
        <f>VLOOKUP(B30,ИСХОДНИК!A:P,7,FALSE())</f>
        <v>150</v>
      </c>
      <c r="G30" s="132" t="str">
        <f>VLOOKUP(B30,ИСХОДНИК!A:P,10,FALSE())</f>
        <v>R717, R744 и фреоны</v>
      </c>
      <c r="H30" s="132">
        <f>VLOOKUP(B30,ИСХОДНИК!A:P,8,FALSE())</f>
        <v>40</v>
      </c>
      <c r="I30" s="132" t="str">
        <f>VLOOKUP(B30,ИСХОДНИК!A:P,9,FALSE())</f>
        <v xml:space="preserve"> -60…120</v>
      </c>
      <c r="J30" s="131" t="str">
        <f>VLOOKUP(B30,ИСХОДНИК!A:P,15,FALSE())</f>
        <v>U6 PL40R</v>
      </c>
      <c r="K30" s="135">
        <f>VLOOKUP(B30,ИСХОДНИК!A:P,13,FALSE())</f>
        <v>820</v>
      </c>
      <c r="L30" s="135">
        <f>VLOOKUP(B30,ИСХОДНИК!A:P,14,FALSE())</f>
        <v>984</v>
      </c>
      <c r="M30" s="136" t="str">
        <f>IF(VLOOKUP(B30,ИСХОДНИК!$A:$R,18,FALSE())=1,ИСХОДНИК!$T$2,IF(VLOOKUP(B30,ИСХОДНИК!A:R,18,FALSE())=2,ИСХОДНИК!$T$5,IF(VLOOKUP(B30,ИСХОДНИК!A:R,18,FALSE())=3,ИСХОДНИК!$T$6)))</f>
        <v>◑</v>
      </c>
    </row>
    <row r="31" spans="2:20" ht="22.5" customHeight="1">
      <c r="B31" s="128" t="s">
        <v>1219</v>
      </c>
      <c r="C31" s="129" t="str">
        <f>VLOOKUP(B31,ИСХОДНИК!A:P,5,FALSE())</f>
        <v>SVA 150 G STR PN 40</v>
      </c>
      <c r="D31" s="131" t="str">
        <f>VLOOKUP(B31,ИСХОДНИК!A:P,6,FALSE())</f>
        <v>Прямой</v>
      </c>
      <c r="E31" s="130" t="str">
        <f>VLOOKUP(B31,ИСХОДНИК!A:P,11,FALSE())</f>
        <v>Под сварку встык GOST</v>
      </c>
      <c r="F31" s="131">
        <f>VLOOKUP(B31,ИСХОДНИК!A:P,7,FALSE())</f>
        <v>150</v>
      </c>
      <c r="G31" s="132" t="str">
        <f>VLOOKUP(B31,ИСХОДНИК!A:P,10,FALSE())</f>
        <v>R717, R744 и фреоны</v>
      </c>
      <c r="H31" s="132">
        <f>VLOOKUP(B31,ИСХОДНИК!A:P,8,FALSE())</f>
        <v>40</v>
      </c>
      <c r="I31" s="132" t="str">
        <f>VLOOKUP(B31,ИСХОДНИК!A:P,9,FALSE())</f>
        <v xml:space="preserve"> -60…120</v>
      </c>
      <c r="J31" s="131" t="str">
        <f>VLOOKUP(B31,ИСХОДНИК!A:P,15,FALSE())</f>
        <v>U6 PL40R</v>
      </c>
      <c r="K31" s="135">
        <f>VLOOKUP(B31,ИСХОДНИК!A:P,13,FALSE())</f>
        <v>820</v>
      </c>
      <c r="L31" s="135">
        <f>VLOOKUP(B31,ИСХОДНИК!A:P,14,FALSE())</f>
        <v>984</v>
      </c>
      <c r="M31" s="327" t="str">
        <f>IF(VLOOKUP(B31,ИСХОДНИК!$A:$R,18,FALSE())=1,ИСХОДНИК!$T$2,IF(VLOOKUP(B31,ИСХОДНИК!A:R,18,FALSE())=2,ИСХОДНИК!$T$5,IF(VLOOKUP(B31,ИСХОДНИК!A:R,18,FALSE())=3,ИСХОДНИК!$T$6)))</f>
        <v>○</v>
      </c>
    </row>
    <row r="32" spans="2:20" ht="22.5" customHeight="1">
      <c r="B32" s="128" t="s">
        <v>36</v>
      </c>
      <c r="C32" s="129" t="str">
        <f>VLOOKUP(B32,ИСХОДНИК!A:P,5,FALSE())</f>
        <v>SVA 200 D STR PN 40</v>
      </c>
      <c r="D32" s="131" t="str">
        <f>VLOOKUP(B32,ИСХОДНИК!A:P,6,FALSE())</f>
        <v>Прямой</v>
      </c>
      <c r="E32" s="130" t="str">
        <f>VLOOKUP(B32,ИСХОДНИК!A:P,11,FALSE())</f>
        <v>Под сварку встык DIN</v>
      </c>
      <c r="F32" s="131">
        <f>VLOOKUP(B32,ИСХОДНИК!A:P,7,FALSE())</f>
        <v>200</v>
      </c>
      <c r="G32" s="132" t="str">
        <f>VLOOKUP(B32,ИСХОДНИК!A:P,10,FALSE())</f>
        <v>R717, R744 и фреоны</v>
      </c>
      <c r="H32" s="132">
        <f>VLOOKUP(B32,ИСХОДНИК!A:P,8,FALSE())</f>
        <v>40</v>
      </c>
      <c r="I32" s="132" t="str">
        <f>VLOOKUP(B32,ИСХОДНИК!A:P,9,FALSE())</f>
        <v xml:space="preserve"> -60…120</v>
      </c>
      <c r="J32" s="131" t="str">
        <f>VLOOKUP(B32,ИСХОДНИК!A:P,15,FALSE())</f>
        <v>U6 PL40R</v>
      </c>
      <c r="K32" s="135">
        <f>VLOOKUP(B32,ИСХОДНИК!A:P,13,FALSE())</f>
        <v>1520</v>
      </c>
      <c r="L32" s="135">
        <f>VLOOKUP(B32,ИСХОДНИК!A:P,14,FALSE())</f>
        <v>1824</v>
      </c>
      <c r="M32" s="327" t="str">
        <f>IF(VLOOKUP(B32,ИСХОДНИК!$A:$R,18,FALSE())=1,ИСХОДНИК!$T$2,IF(VLOOKUP(B32,ИСХОДНИК!A:R,18,FALSE())=2,ИСХОДНИК!$T$5,IF(VLOOKUP(B32,ИСХОДНИК!A:R,18,FALSE())=3,ИСХОДНИК!$T$6)))</f>
        <v>○</v>
      </c>
    </row>
    <row r="33" spans="2:13" ht="22.5" customHeight="1">
      <c r="B33" s="442" t="s">
        <v>37</v>
      </c>
      <c r="C33" s="442"/>
      <c r="D33" s="442"/>
      <c r="E33" s="442"/>
      <c r="F33" s="442"/>
      <c r="G33" s="442"/>
      <c r="H33" s="442"/>
      <c r="I33" s="442"/>
      <c r="J33" s="442"/>
      <c r="K33" s="442"/>
      <c r="L33" s="442"/>
      <c r="M33" s="442"/>
    </row>
    <row r="34" spans="2:13" ht="22.5" customHeight="1">
      <c r="B34" s="128" t="s">
        <v>38</v>
      </c>
      <c r="C34" s="129" t="str">
        <f>VLOOKUP(B34,ИСХОДНИК!A:P,5,FALSE())</f>
        <v>SVA 15 D ANG PN 52</v>
      </c>
      <c r="D34" s="131" t="str">
        <f>VLOOKUP(B34,ИСХОДНИК!A:P,6,FALSE())</f>
        <v>Угловой</v>
      </c>
      <c r="E34" s="130" t="str">
        <f>VLOOKUP(B34,ИСХОДНИК!A:P,11,FALSE())</f>
        <v>Под сварку встык DIN</v>
      </c>
      <c r="F34" s="131">
        <f>VLOOKUP(B34,ИСХОДНИК!A:P,7,FALSE())</f>
        <v>15</v>
      </c>
      <c r="G34" s="132" t="str">
        <f>VLOOKUP(B34,ИСХОДНИК!A:P,10,FALSE())</f>
        <v>R717, R744 и фреоны</v>
      </c>
      <c r="H34" s="132">
        <f>VLOOKUP(B34,ИСХОДНИК!A:P,8,FALSE())</f>
        <v>52</v>
      </c>
      <c r="I34" s="132" t="str">
        <f>VLOOKUP(B34,ИСХОДНИК!A:P,9,FALSE())</f>
        <v xml:space="preserve"> -60…120</v>
      </c>
      <c r="J34" s="131" t="str">
        <f>VLOOKUP(B34,ИСХОДНИК!A:P,15,FALSE())</f>
        <v>U6 PL40R</v>
      </c>
      <c r="K34" s="135">
        <f>VLOOKUP(B34,ИСХОДНИК!A:P,13,FALSE())</f>
        <v>48</v>
      </c>
      <c r="L34" s="135">
        <f>VLOOKUP(B34,ИСХОДНИК!A:P,14,FALSE())</f>
        <v>57.599999999999994</v>
      </c>
      <c r="M34" s="327" t="str">
        <f>IF(VLOOKUP(B34,ИСХОДНИК!A:R,18,FALSE())=1,ИСХОДНИК!$T$2,IF(VLOOKUP(B34,ИСХОДНИК!A:R,18,FALSE())=2,ИСХОДНИК!$T$5,IF(VLOOKUP(B34,ИСХОДНИК!A:R,18,FALSE())=3,ИСХОДНИК!$T$6)))</f>
        <v>●</v>
      </c>
    </row>
    <row r="35" spans="2:13" ht="22.5" customHeight="1">
      <c r="B35" s="128" t="s">
        <v>41</v>
      </c>
      <c r="C35" s="159" t="str">
        <f>VLOOKUP(B35,ИСХОДНИК!A:P,5,FALSE())</f>
        <v>SVA 20 D ANG PN 52</v>
      </c>
      <c r="D35" s="131" t="str">
        <f>VLOOKUP(B35,ИСХОДНИК!A:P,6,FALSE())</f>
        <v>Угловой</v>
      </c>
      <c r="E35" s="160" t="str">
        <f>VLOOKUP(B35,ИСХОДНИК!A:P,11,FALSE())</f>
        <v>Под сварку встык DIN</v>
      </c>
      <c r="F35" s="161">
        <f>VLOOKUP(B35,ИСХОДНИК!A:P,7,FALSE())</f>
        <v>20</v>
      </c>
      <c r="G35" s="132" t="str">
        <f>VLOOKUP(B35,ИСХОДНИК!A:P,10,FALSE())</f>
        <v>R717, R744 и фреоны</v>
      </c>
      <c r="H35" s="133">
        <f>VLOOKUP(B35,ИСХОДНИК!A:P,8,FALSE())</f>
        <v>52</v>
      </c>
      <c r="I35" s="132" t="str">
        <f>VLOOKUP(B35,ИСХОДНИК!A:P,9,FALSE())</f>
        <v xml:space="preserve"> -60…120</v>
      </c>
      <c r="J35" s="131" t="str">
        <f>VLOOKUP(B35,ИСХОДНИК!A:P,15,FALSE())</f>
        <v>U6 PL40R</v>
      </c>
      <c r="K35" s="135">
        <f>VLOOKUP(B35,ИСХОДНИК!A:P,13,FALSE())</f>
        <v>54</v>
      </c>
      <c r="L35" s="135">
        <f>VLOOKUP(B35,ИСХОДНИК!A:P,14,FALSE())</f>
        <v>64.8</v>
      </c>
      <c r="M35" s="328" t="str">
        <f>IF(VLOOKUP(B35,ИСХОДНИК!A:R,18,FALSE())=1,ИСХОДНИК!$T$2,IF(VLOOKUP(B35,ИСХОДНИК!A:R,18,FALSE())=2,ИСХОДНИК!$T$5,IF(VLOOKUP(B35,ИСХОДНИК!A:R,18,FALSE())=3,ИСХОДНИК!$T$6)))</f>
        <v>●</v>
      </c>
    </row>
    <row r="36" spans="2:13" ht="22.5" customHeight="1">
      <c r="B36" s="128" t="s">
        <v>42</v>
      </c>
      <c r="C36" s="159" t="str">
        <f>VLOOKUP(B36,ИСХОДНИК!A:P,5,FALSE())</f>
        <v>SVA 25 D ANG PN 52</v>
      </c>
      <c r="D36" s="131" t="str">
        <f>VLOOKUP(B36,ИСХОДНИК!A:P,6,FALSE())</f>
        <v>Угловой</v>
      </c>
      <c r="E36" s="160" t="str">
        <f>VLOOKUP(B36,ИСХОДНИК!A:P,11,FALSE())</f>
        <v>Под сварку встык DIN</v>
      </c>
      <c r="F36" s="161">
        <f>VLOOKUP(B36,ИСХОДНИК!A:P,7,FALSE())</f>
        <v>25</v>
      </c>
      <c r="G36" s="132" t="str">
        <f>VLOOKUP(B36,ИСХОДНИК!A:P,10,FALSE())</f>
        <v>R717, R744 и фреоны</v>
      </c>
      <c r="H36" s="133">
        <f>VLOOKUP(B36,ИСХОДНИК!A:P,8,FALSE())</f>
        <v>52</v>
      </c>
      <c r="I36" s="132" t="str">
        <f>VLOOKUP(B36,ИСХОДНИК!A:P,9,FALSE())</f>
        <v xml:space="preserve"> -60…120</v>
      </c>
      <c r="J36" s="131" t="str">
        <f>VLOOKUP(B36,ИСХОДНИК!A:P,15,FALSE())</f>
        <v>U6 PL40R</v>
      </c>
      <c r="K36" s="135">
        <f>VLOOKUP(B36,ИСХОДНИК!A:P,13,FALSE())</f>
        <v>66</v>
      </c>
      <c r="L36" s="135">
        <f>VLOOKUP(B36,ИСХОДНИК!A:P,14,FALSE())</f>
        <v>79.2</v>
      </c>
      <c r="M36" s="328" t="str">
        <f>IF(VLOOKUP(B36,ИСХОДНИК!A:R,18,FALSE())=1,ИСХОДНИК!$T$2,IF(VLOOKUP(B36,ИСХОДНИК!A:R,18,FALSE())=2,ИСХОДНИК!$T$5,IF(VLOOKUP(B36,ИСХОДНИК!A:R,18,FALSE())=3,ИСХОДНИК!$T$6)))</f>
        <v>●</v>
      </c>
    </row>
    <row r="37" spans="2:13" ht="22.5" customHeight="1">
      <c r="B37" s="128" t="s">
        <v>43</v>
      </c>
      <c r="C37" s="159" t="str">
        <f>VLOOKUP(B37,ИСХОДНИК!A:P,5,FALSE())</f>
        <v>SVA 32 D ANG PN 52</v>
      </c>
      <c r="D37" s="131" t="str">
        <f>VLOOKUP(B37,ИСХОДНИК!A:P,6,FALSE())</f>
        <v>Угловой</v>
      </c>
      <c r="E37" s="160" t="str">
        <f>VLOOKUP(B37,ИСХОДНИК!A:P,11,FALSE())</f>
        <v>Под сварку встык DIN</v>
      </c>
      <c r="F37" s="161">
        <f>VLOOKUP(B37,ИСХОДНИК!A:P,7,FALSE())</f>
        <v>32</v>
      </c>
      <c r="G37" s="132" t="str">
        <f>VLOOKUP(B37,ИСХОДНИК!A:P,10,FALSE())</f>
        <v>R717, R744 и фреоны</v>
      </c>
      <c r="H37" s="133">
        <f>VLOOKUP(B37,ИСХОДНИК!A:P,8,FALSE())</f>
        <v>52</v>
      </c>
      <c r="I37" s="132" t="str">
        <f>VLOOKUP(B37,ИСХОДНИК!A:P,9,FALSE())</f>
        <v xml:space="preserve"> -60…120</v>
      </c>
      <c r="J37" s="131" t="str">
        <f>VLOOKUP(B37,ИСХОДНИК!A:P,15,FALSE())</f>
        <v>U6 PL40R</v>
      </c>
      <c r="K37" s="135">
        <f>VLOOKUP(B37,ИСХОДНИК!A:P,13,FALSE())</f>
        <v>84</v>
      </c>
      <c r="L37" s="135">
        <f>VLOOKUP(B37,ИСХОДНИК!A:P,14,FALSE())</f>
        <v>100.8</v>
      </c>
      <c r="M37" s="328" t="str">
        <f>IF(VLOOKUP(B37,ИСХОДНИК!A:R,18,FALSE())=1,ИСХОДНИК!$T$2,IF(VLOOKUP(B37,ИСХОДНИК!A:R,18,FALSE())=2,ИСХОДНИК!$T$5,IF(VLOOKUP(B37,ИСХОДНИК!A:R,18,FALSE())=3,ИСХОДНИК!$T$6)))</f>
        <v>●</v>
      </c>
    </row>
    <row r="38" spans="2:13" ht="22.5" customHeight="1">
      <c r="B38" s="128" t="s">
        <v>44</v>
      </c>
      <c r="C38" s="159" t="str">
        <f>VLOOKUP(B38,ИСХОДНИК!A:P,5,FALSE())</f>
        <v>SVA 40 D ANG PN 52</v>
      </c>
      <c r="D38" s="131" t="str">
        <f>VLOOKUP(B38,ИСХОДНИК!A:P,6,FALSE())</f>
        <v>Угловой</v>
      </c>
      <c r="E38" s="160" t="str">
        <f>VLOOKUP(B38,ИСХОДНИК!A:P,11,FALSE())</f>
        <v>Под сварку встык DIN</v>
      </c>
      <c r="F38" s="161">
        <f>VLOOKUP(B38,ИСХОДНИК!A:P,7,FALSE())</f>
        <v>40</v>
      </c>
      <c r="G38" s="132" t="str">
        <f>VLOOKUP(B38,ИСХОДНИК!A:P,10,FALSE())</f>
        <v>R717, R744 и фреоны</v>
      </c>
      <c r="H38" s="133">
        <f>VLOOKUP(B38,ИСХОДНИК!A:P,8,FALSE())</f>
        <v>52</v>
      </c>
      <c r="I38" s="132" t="str">
        <f>VLOOKUP(B38,ИСХОДНИК!A:P,9,FALSE())</f>
        <v xml:space="preserve"> -60…120</v>
      </c>
      <c r="J38" s="131" t="str">
        <f>VLOOKUP(B38,ИСХОДНИК!A:P,15,FALSE())</f>
        <v>U6 PL40R</v>
      </c>
      <c r="K38" s="135">
        <f>VLOOKUP(B38,ИСХОДНИК!A:P,13,FALSE())</f>
        <v>112</v>
      </c>
      <c r="L38" s="135">
        <f>VLOOKUP(B38,ИСХОДНИК!A:P,14,FALSE())</f>
        <v>134.4</v>
      </c>
      <c r="M38" s="328" t="str">
        <f>IF(VLOOKUP(B38,ИСХОДНИК!A:R,18,FALSE())=1,ИСХОДНИК!$T$2,IF(VLOOKUP(B38,ИСХОДНИК!A:R,18,FALSE())=2,ИСХОДНИК!$T$5,IF(VLOOKUP(B38,ИСХОДНИК!A:R,18,FALSE())=3,ИСХОДНИК!$T$6)))</f>
        <v>●</v>
      </c>
    </row>
    <row r="39" spans="2:13" ht="22.5" customHeight="1">
      <c r="B39" s="128" t="s">
        <v>45</v>
      </c>
      <c r="C39" s="159" t="str">
        <f>VLOOKUP(B39,ИСХОДНИК!A:P,5,FALSE())</f>
        <v>SVA 50 D ANG PN 52</v>
      </c>
      <c r="D39" s="131" t="str">
        <f>VLOOKUP(B39,ИСХОДНИК!A:P,6,FALSE())</f>
        <v>Угловой</v>
      </c>
      <c r="E39" s="160" t="str">
        <f>VLOOKUP(B39,ИСХОДНИК!A:P,11,FALSE())</f>
        <v>Под сварку встык DIN</v>
      </c>
      <c r="F39" s="161">
        <f>VLOOKUP(B39,ИСХОДНИК!A:P,7,FALSE())</f>
        <v>50</v>
      </c>
      <c r="G39" s="132" t="str">
        <f>VLOOKUP(B39,ИСХОДНИК!A:P,10,FALSE())</f>
        <v>R717, R744 и фреоны</v>
      </c>
      <c r="H39" s="133">
        <f>VLOOKUP(B39,ИСХОДНИК!A:P,8,FALSE())</f>
        <v>52</v>
      </c>
      <c r="I39" s="132" t="str">
        <f>VLOOKUP(B39,ИСХОДНИК!A:P,9,FALSE())</f>
        <v xml:space="preserve"> -60…120</v>
      </c>
      <c r="J39" s="131" t="str">
        <f>VLOOKUP(B39,ИСХОДНИК!A:P,15,FALSE())</f>
        <v>U6 PL40R</v>
      </c>
      <c r="K39" s="135">
        <f>VLOOKUP(B39,ИСХОДНИК!A:P,13,FALSE())</f>
        <v>135</v>
      </c>
      <c r="L39" s="135">
        <f>VLOOKUP(B39,ИСХОДНИК!A:P,14,FALSE())</f>
        <v>162</v>
      </c>
      <c r="M39" s="328" t="str">
        <f>IF(VLOOKUP(B39,ИСХОДНИК!A:R,18,FALSE())=1,ИСХОДНИК!$T$2,IF(VLOOKUP(B39,ИСХОДНИК!A:R,18,FALSE())=2,ИСХОДНИК!$T$5,IF(VLOOKUP(B39,ИСХОДНИК!A:R,18,FALSE())=3,ИСХОДНИК!$T$6)))</f>
        <v>●</v>
      </c>
    </row>
    <row r="40" spans="2:13" ht="22.5" customHeight="1">
      <c r="B40" s="128" t="s">
        <v>46</v>
      </c>
      <c r="C40" s="159" t="str">
        <f>VLOOKUP(B40,ИСХОДНИК!A:P,5,FALSE())</f>
        <v>SVA 65 D ANG PN 52</v>
      </c>
      <c r="D40" s="131" t="str">
        <f>VLOOKUP(B40,ИСХОДНИК!A:P,6,FALSE())</f>
        <v>Угловой</v>
      </c>
      <c r="E40" s="160" t="str">
        <f>VLOOKUP(B40,ИСХОДНИК!A:P,11,FALSE())</f>
        <v>Под сварку встык DIN</v>
      </c>
      <c r="F40" s="161">
        <f>VLOOKUP(B40,ИСХОДНИК!A:P,7,FALSE())</f>
        <v>65</v>
      </c>
      <c r="G40" s="132" t="str">
        <f>VLOOKUP(B40,ИСХОДНИК!A:P,10,FALSE())</f>
        <v>R717, R744 и фреоны</v>
      </c>
      <c r="H40" s="133">
        <f>VLOOKUP(B40,ИСХОДНИК!A:P,8,FALSE())</f>
        <v>52</v>
      </c>
      <c r="I40" s="132" t="str">
        <f>VLOOKUP(B40,ИСХОДНИК!A:P,9,FALSE())</f>
        <v xml:space="preserve"> -60…120</v>
      </c>
      <c r="J40" s="131" t="str">
        <f>VLOOKUP(B40,ИСХОДНИК!A:P,15,FALSE())</f>
        <v>U6 PL40R</v>
      </c>
      <c r="K40" s="135">
        <f>VLOOKUP(B40,ИСХОДНИК!A:P,13,FALSE())</f>
        <v>175</v>
      </c>
      <c r="L40" s="135">
        <f>VLOOKUP(B40,ИСХОДНИК!A:P,14,FALSE())</f>
        <v>210</v>
      </c>
      <c r="M40" s="328" t="str">
        <f>IF(VLOOKUP(B40,ИСХОДНИК!A:R,18,FALSE())=1,ИСХОДНИК!$T$2,IF(VLOOKUP(B40,ИСХОДНИК!A:R,18,FALSE())=2,ИСХОДНИК!$T$5,IF(VLOOKUP(B40,ИСХОДНИК!A:R,18,FALSE())=3,ИСХОДНИК!$T$6)))</f>
        <v>●</v>
      </c>
    </row>
    <row r="41" spans="2:13" ht="22.5" customHeight="1">
      <c r="B41" s="128" t="s">
        <v>47</v>
      </c>
      <c r="C41" s="159" t="str">
        <f>VLOOKUP(B41,ИСХОДНИК!A:P,5,FALSE())</f>
        <v>SVA 80 D ANG PN 52</v>
      </c>
      <c r="D41" s="131" t="str">
        <f>VLOOKUP(B41,ИСХОДНИК!A:P,6,FALSE())</f>
        <v>Угловой</v>
      </c>
      <c r="E41" s="160" t="str">
        <f>VLOOKUP(B41,ИСХОДНИК!A:P,11,FALSE())</f>
        <v>Под сварку встык DIN</v>
      </c>
      <c r="F41" s="161">
        <f>VLOOKUP(B41,ИСХОДНИК!A:P,7,FALSE())</f>
        <v>80</v>
      </c>
      <c r="G41" s="132" t="str">
        <f>VLOOKUP(B41,ИСХОДНИК!A:P,10,FALSE())</f>
        <v>R717, R744 и фреоны</v>
      </c>
      <c r="H41" s="133">
        <f>VLOOKUP(B41,ИСХОДНИК!A:P,8,FALSE())</f>
        <v>52</v>
      </c>
      <c r="I41" s="132" t="str">
        <f>VLOOKUP(B41,ИСХОДНИК!A:P,9,FALSE())</f>
        <v xml:space="preserve"> -60…120</v>
      </c>
      <c r="J41" s="131" t="str">
        <f>VLOOKUP(B41,ИСХОДНИК!A:P,15,FALSE())</f>
        <v>U6 PL40R</v>
      </c>
      <c r="K41" s="135">
        <f>VLOOKUP(B41,ИСХОДНИК!A:P,13,FALSE())</f>
        <v>203</v>
      </c>
      <c r="L41" s="135">
        <f>VLOOKUP(B41,ИСХОДНИК!A:P,14,FALSE())</f>
        <v>243.6</v>
      </c>
      <c r="M41" s="328" t="str">
        <f>IF(VLOOKUP(B41,ИСХОДНИК!A:R,18,FALSE())=1,ИСХОДНИК!$T$2,IF(VLOOKUP(B41,ИСХОДНИК!A:R,18,FALSE())=2,ИСХОДНИК!$T$5,IF(VLOOKUP(B41,ИСХОДНИК!A:R,18,FALSE())=3,ИСХОДНИК!$T$6)))</f>
        <v>●</v>
      </c>
    </row>
    <row r="42" spans="2:13" ht="22.5" customHeight="1">
      <c r="B42" s="128" t="s">
        <v>48</v>
      </c>
      <c r="C42" s="159" t="str">
        <f>VLOOKUP(B42,ИСХОДНИК!A:P,5,FALSE())</f>
        <v>SVA 100 D ANG PN 52</v>
      </c>
      <c r="D42" s="131" t="str">
        <f>VLOOKUP(B42,ИСХОДНИК!A:P,6,FALSE())</f>
        <v>Угловой</v>
      </c>
      <c r="E42" s="160" t="str">
        <f>VLOOKUP(B42,ИСХОДНИК!A:P,11,FALSE())</f>
        <v>Под сварку встык DIN</v>
      </c>
      <c r="F42" s="161">
        <f>VLOOKUP(B42,ИСХОДНИК!A:P,7,FALSE())</f>
        <v>100</v>
      </c>
      <c r="G42" s="132" t="str">
        <f>VLOOKUP(B42,ИСХОДНИК!A:P,10,FALSE())</f>
        <v>R717, R744 и фреоны</v>
      </c>
      <c r="H42" s="133">
        <f>VLOOKUP(B42,ИСХОДНИК!A:P,8,FALSE())</f>
        <v>52</v>
      </c>
      <c r="I42" s="132" t="str">
        <f>VLOOKUP(B42,ИСХОДНИК!A:P,9,FALSE())</f>
        <v xml:space="preserve"> -60…120</v>
      </c>
      <c r="J42" s="131" t="str">
        <f>VLOOKUP(B42,ИСХОДНИК!A:P,15,FALSE())</f>
        <v>U6 PL40R</v>
      </c>
      <c r="K42" s="135">
        <f>VLOOKUP(B42,ИСХОДНИК!A:P,13,FALSE())</f>
        <v>410</v>
      </c>
      <c r="L42" s="135">
        <f>VLOOKUP(B42,ИСХОДНИК!A:P,14,FALSE())</f>
        <v>492</v>
      </c>
      <c r="M42" s="328" t="str">
        <f>IF(VLOOKUP(B42,ИСХОДНИК!A:R,18,FALSE())=1,ИСХОДНИК!$T$2,IF(VLOOKUP(B42,ИСХОДНИК!A:R,18,FALSE())=2,ИСХОДНИК!$T$5,IF(VLOOKUP(B42,ИСХОДНИК!A:R,18,FALSE())=3,ИСХОДНИК!$T$6)))</f>
        <v>●</v>
      </c>
    </row>
    <row r="43" spans="2:13" ht="22.5" customHeight="1">
      <c r="B43" s="128" t="s">
        <v>1224</v>
      </c>
      <c r="C43" s="159" t="str">
        <f>VLOOKUP(B43,ИСХОДНИК!A:P,5,FALSE())</f>
        <v>SVA 100 G ANG PN 52</v>
      </c>
      <c r="D43" s="131" t="str">
        <f>VLOOKUP(B43,ИСХОДНИК!A:P,6,FALSE())</f>
        <v>Угловой</v>
      </c>
      <c r="E43" s="160" t="str">
        <f>VLOOKUP(B43,ИСХОДНИК!A:P,11,FALSE())</f>
        <v>Под сварку встык GOST</v>
      </c>
      <c r="F43" s="161">
        <f>VLOOKUP(B43,ИСХОДНИК!A:P,7,FALSE())</f>
        <v>100</v>
      </c>
      <c r="G43" s="132" t="str">
        <f>VLOOKUP(B43,ИСХОДНИК!A:P,10,FALSE())</f>
        <v>R717, R744 и фреоны</v>
      </c>
      <c r="H43" s="133">
        <f>VLOOKUP(B43,ИСХОДНИК!A:P,8,FALSE())</f>
        <v>52</v>
      </c>
      <c r="I43" s="132" t="str">
        <f>VLOOKUP(B43,ИСХОДНИК!A:P,9,FALSE())</f>
        <v xml:space="preserve"> -60…120</v>
      </c>
      <c r="J43" s="131" t="str">
        <f>VLOOKUP(B43,ИСХОДНИК!A:P,15,FALSE())</f>
        <v>U6 PL40R</v>
      </c>
      <c r="K43" s="135">
        <f>VLOOKUP(B43,ИСХОДНИК!A:P,13,FALSE())</f>
        <v>410</v>
      </c>
      <c r="L43" s="135">
        <f>VLOOKUP(B43,ИСХОДНИК!A:P,14,FALSE())</f>
        <v>492</v>
      </c>
      <c r="M43" s="328" t="str">
        <f>IF(VLOOKUP(B43,ИСХОДНИК!A:R,18,FALSE())=1,ИСХОДНИК!$T$2,IF(VLOOKUP(B43,ИСХОДНИК!A:R,18,FALSE())=2,ИСХОДНИК!$T$5,IF(VLOOKUP(B43,ИСХОДНИК!A:R,18,FALSE())=3,ИСХОДНИК!$T$6)))</f>
        <v>○</v>
      </c>
    </row>
    <row r="44" spans="2:13" ht="22.5" customHeight="1">
      <c r="B44" s="128" t="s">
        <v>51</v>
      </c>
      <c r="C44" s="159" t="str">
        <f>VLOOKUP(B44,ИСХОДНИК!A:P,5,FALSE())</f>
        <v>SVA 100 D ANG PN 40</v>
      </c>
      <c r="D44" s="131" t="str">
        <f>VLOOKUP(B44,ИСХОДНИК!A:P,6,FALSE())</f>
        <v>Угловой</v>
      </c>
      <c r="E44" s="160" t="str">
        <f>VLOOKUP(B44,ИСХОДНИК!A:P,11,FALSE())</f>
        <v>Под сварку встык DIN</v>
      </c>
      <c r="F44" s="161">
        <f>VLOOKUP(B44,ИСХОДНИК!A:P,7,FALSE())</f>
        <v>100</v>
      </c>
      <c r="G44" s="132" t="str">
        <f>VLOOKUP(B44,ИСХОДНИК!A:P,10,FALSE())</f>
        <v>R717, R744 и фреоны</v>
      </c>
      <c r="H44" s="133">
        <f>VLOOKUP(B44,ИСХОДНИК!A:P,8,FALSE())</f>
        <v>40</v>
      </c>
      <c r="I44" s="132" t="str">
        <f>VLOOKUP(B44,ИСХОДНИК!A:P,9,FALSE())</f>
        <v xml:space="preserve"> -60…120</v>
      </c>
      <c r="J44" s="131" t="str">
        <f>VLOOKUP(B44,ИСХОДНИК!A:P,15,FALSE())</f>
        <v>U6 PL40R</v>
      </c>
      <c r="K44" s="135">
        <f>VLOOKUP(B44,ИСХОДНИК!A:P,13,FALSE())</f>
        <v>350</v>
      </c>
      <c r="L44" s="135">
        <f>VLOOKUP(B44,ИСХОДНИК!A:P,14,FALSE())</f>
        <v>420</v>
      </c>
      <c r="M44" s="162" t="str">
        <f>IF(VLOOKUP(B44,ИСХОДНИК!A:R,18,FALSE())=1,ИСХОДНИК!$T$2,IF(VLOOKUP(B44,ИСХОДНИК!A:R,18,FALSE())=2,ИСХОДНИК!$T$5,IF(VLOOKUP(B44,ИСХОДНИК!A:R,18,FALSE())=3,ИСХОДНИК!$T$6)))</f>
        <v>◑</v>
      </c>
    </row>
    <row r="45" spans="2:13" ht="22.5" customHeight="1">
      <c r="B45" s="128" t="s">
        <v>1220</v>
      </c>
      <c r="C45" s="159" t="str">
        <f>VLOOKUP(B45,ИСХОДНИК!A:P,5,FALSE())</f>
        <v>SVA 100 G ANG PN 40</v>
      </c>
      <c r="D45" s="131" t="str">
        <f>VLOOKUP(B45,ИСХОДНИК!A:P,6,FALSE())</f>
        <v>Угловой</v>
      </c>
      <c r="E45" s="160" t="str">
        <f>VLOOKUP(B45,ИСХОДНИК!A:P,11,FALSE())</f>
        <v>Под сварку встык GOST</v>
      </c>
      <c r="F45" s="161">
        <f>VLOOKUP(B45,ИСХОДНИК!A:P,7,FALSE())</f>
        <v>100</v>
      </c>
      <c r="G45" s="132" t="str">
        <f>VLOOKUP(B45,ИСХОДНИК!A:P,10,FALSE())</f>
        <v>R717, R744 и фреоны</v>
      </c>
      <c r="H45" s="133">
        <f>VLOOKUP(B45,ИСХОДНИК!A:P,8,FALSE())</f>
        <v>40</v>
      </c>
      <c r="I45" s="132" t="str">
        <f>VLOOKUP(B45,ИСХОДНИК!A:P,9,FALSE())</f>
        <v xml:space="preserve"> -60…120</v>
      </c>
      <c r="J45" s="131" t="str">
        <f>VLOOKUP(B45,ИСХОДНИК!A:P,15,FALSE())</f>
        <v>U6 PL40R</v>
      </c>
      <c r="K45" s="135">
        <f>VLOOKUP(B45,ИСХОДНИК!A:P,13,FALSE())</f>
        <v>350</v>
      </c>
      <c r="L45" s="135">
        <f>VLOOKUP(B45,ИСХОДНИК!A:P,14,FALSE())</f>
        <v>420</v>
      </c>
      <c r="M45" s="328" t="str">
        <f>IF(VLOOKUP(B45,ИСХОДНИК!A:R,18,FALSE())=1,ИСХОДНИК!$T$2,IF(VLOOKUP(B45,ИСХОДНИК!A:R,18,FALSE())=2,ИСХОДНИК!$T$5,IF(VLOOKUP(B45,ИСХОДНИК!A:R,18,FALSE())=3,ИСХОДНИК!$T$6)))</f>
        <v>○</v>
      </c>
    </row>
    <row r="46" spans="2:13" ht="22.5" customHeight="1">
      <c r="B46" s="128" t="s">
        <v>49</v>
      </c>
      <c r="C46" s="159" t="str">
        <f>VLOOKUP(B46,ИСХОДНИК!A:P,5,FALSE())</f>
        <v>SVA 125 D ANG PN 52</v>
      </c>
      <c r="D46" s="131" t="str">
        <f>VLOOKUP(B46,ИСХОДНИК!A:P,6,FALSE())</f>
        <v>Угловой</v>
      </c>
      <c r="E46" s="160" t="str">
        <f>VLOOKUP(B46,ИСХОДНИК!A:P,11,FALSE())</f>
        <v>Под сварку встык DIN</v>
      </c>
      <c r="F46" s="161">
        <f>VLOOKUP(B46,ИСХОДНИК!A:P,7,FALSE())</f>
        <v>125</v>
      </c>
      <c r="G46" s="132" t="str">
        <f>VLOOKUP(B46,ИСХОДНИК!A:P,10,FALSE())</f>
        <v>R717, R744 и фреоны</v>
      </c>
      <c r="H46" s="133">
        <f>VLOOKUP(B46,ИСХОДНИК!A:P,8,FALSE())</f>
        <v>52</v>
      </c>
      <c r="I46" s="132" t="str">
        <f>VLOOKUP(B46,ИСХОДНИК!A:P,9,FALSE())</f>
        <v xml:space="preserve"> -60…120</v>
      </c>
      <c r="J46" s="131" t="str">
        <f>VLOOKUP(B46,ИСХОДНИК!A:P,15,FALSE())</f>
        <v>U6 PL40R</v>
      </c>
      <c r="K46" s="135">
        <f>VLOOKUP(B46,ИСХОДНИК!A:P,13,FALSE())</f>
        <v>700</v>
      </c>
      <c r="L46" s="135">
        <f>VLOOKUP(B46,ИСХОДНИК!A:P,14,FALSE())</f>
        <v>840</v>
      </c>
      <c r="M46" s="328" t="str">
        <f>IF(VLOOKUP(B46,ИСХОДНИК!A:R,18,FALSE())=1,ИСХОДНИК!$T$2,IF(VLOOKUP(B46,ИСХОДНИК!A:R,18,FALSE())=2,ИСХОДНИК!$T$5,IF(VLOOKUP(B46,ИСХОДНИК!A:R,18,FALSE())=3,ИСХОДНИК!$T$6)))</f>
        <v>●</v>
      </c>
    </row>
    <row r="47" spans="2:13" ht="22.5" customHeight="1">
      <c r="B47" s="128" t="s">
        <v>1226</v>
      </c>
      <c r="C47" s="159" t="str">
        <f>VLOOKUP(B47,ИСХОДНИК!A:P,5,FALSE())</f>
        <v>SVA 125 G ANG PN 52</v>
      </c>
      <c r="D47" s="131" t="str">
        <f>VLOOKUP(B47,ИСХОДНИК!A:P,6,FALSE())</f>
        <v>Угловой</v>
      </c>
      <c r="E47" s="160" t="str">
        <f>VLOOKUP(B47,ИСХОДНИК!A:P,11,FALSE())</f>
        <v>Под сварку встык GOST</v>
      </c>
      <c r="F47" s="161">
        <f>VLOOKUP(B47,ИСХОДНИК!A:P,7,FALSE())</f>
        <v>125</v>
      </c>
      <c r="G47" s="132" t="str">
        <f>VLOOKUP(B47,ИСХОДНИК!A:P,10,FALSE())</f>
        <v>R717, R744 и фреоны</v>
      </c>
      <c r="H47" s="133">
        <f>VLOOKUP(B47,ИСХОДНИК!A:P,8,FALSE())</f>
        <v>52</v>
      </c>
      <c r="I47" s="132" t="str">
        <f>VLOOKUP(B47,ИСХОДНИК!A:P,9,FALSE())</f>
        <v xml:space="preserve"> -60…120</v>
      </c>
      <c r="J47" s="131" t="str">
        <f>VLOOKUP(B47,ИСХОДНИК!A:P,15,FALSE())</f>
        <v>U6 PL40R</v>
      </c>
      <c r="K47" s="135">
        <f>VLOOKUP(B47,ИСХОДНИК!A:P,13,FALSE())</f>
        <v>700</v>
      </c>
      <c r="L47" s="135">
        <f>VLOOKUP(B47,ИСХОДНИК!A:P,14,FALSE())</f>
        <v>840</v>
      </c>
      <c r="M47" s="328" t="str">
        <f>IF(VLOOKUP(B47,ИСХОДНИК!A:R,18,FALSE())=1,ИСХОДНИК!$T$2,IF(VLOOKUP(B47,ИСХОДНИК!A:R,18,FALSE())=2,ИСХОДНИК!$T$5,IF(VLOOKUP(B47,ИСХОДНИК!A:R,18,FALSE())=3,ИСХОДНИК!$T$6)))</f>
        <v>○</v>
      </c>
    </row>
    <row r="48" spans="2:13" ht="22.5" customHeight="1">
      <c r="B48" s="128" t="s">
        <v>52</v>
      </c>
      <c r="C48" s="159" t="str">
        <f>VLOOKUP(B48,ИСХОДНИК!A:P,5,FALSE())</f>
        <v>SVA 125 D ANG PN 40</v>
      </c>
      <c r="D48" s="131" t="str">
        <f>VLOOKUP(B48,ИСХОДНИК!A:P,6,FALSE())</f>
        <v>Угловой</v>
      </c>
      <c r="E48" s="160" t="str">
        <f>VLOOKUP(B48,ИСХОДНИК!A:P,11,FALSE())</f>
        <v>Под сварку встык DIN</v>
      </c>
      <c r="F48" s="161">
        <f>VLOOKUP(B48,ИСХОДНИК!A:P,7,FALSE())</f>
        <v>125</v>
      </c>
      <c r="G48" s="132" t="str">
        <f>VLOOKUP(B48,ИСХОДНИК!A:P,10,FALSE())</f>
        <v>R717, R744 и фреоны</v>
      </c>
      <c r="H48" s="133">
        <f>VLOOKUP(B48,ИСХОДНИК!A:P,8,FALSE())</f>
        <v>40</v>
      </c>
      <c r="I48" s="132" t="str">
        <f>VLOOKUP(B48,ИСХОДНИК!A:P,9,FALSE())</f>
        <v xml:space="preserve"> -60…120</v>
      </c>
      <c r="J48" s="131" t="str">
        <f>VLOOKUP(B48,ИСХОДНИК!A:P,15,FALSE())</f>
        <v>U6 PL40R</v>
      </c>
      <c r="K48" s="135">
        <f>VLOOKUP(B48,ИСХОДНИК!A:P,13,FALSE())</f>
        <v>580</v>
      </c>
      <c r="L48" s="135">
        <f>VLOOKUP(B48,ИСХОДНИК!A:P,14,FALSE())</f>
        <v>696</v>
      </c>
      <c r="M48" s="162" t="str">
        <f>IF(VLOOKUP(B48,ИСХОДНИК!A:R,18,FALSE())=1,ИСХОДНИК!$T$2,IF(VLOOKUP(B48,ИСХОДНИК!A:R,18,FALSE())=2,ИСХОДНИК!$T$5,IF(VLOOKUP(B48,ИСХОДНИК!A:R,18,FALSE())=3,ИСХОДНИК!$T$6)))</f>
        <v>◑</v>
      </c>
    </row>
    <row r="49" spans="1:13" ht="22.5" customHeight="1">
      <c r="B49" s="128" t="s">
        <v>1221</v>
      </c>
      <c r="C49" s="159" t="str">
        <f>VLOOKUP(B49,ИСХОДНИК!A:P,5,FALSE())</f>
        <v>SVA 125 G ANG PN 40</v>
      </c>
      <c r="D49" s="131" t="str">
        <f>VLOOKUP(B49,ИСХОДНИК!A:P,6,FALSE())</f>
        <v>Угловой</v>
      </c>
      <c r="E49" s="160" t="str">
        <f>VLOOKUP(B49,ИСХОДНИК!A:P,11,FALSE())</f>
        <v>Под сварку встык GOST</v>
      </c>
      <c r="F49" s="161">
        <f>VLOOKUP(B49,ИСХОДНИК!A:P,7,FALSE())</f>
        <v>125</v>
      </c>
      <c r="G49" s="132" t="str">
        <f>VLOOKUP(B49,ИСХОДНИК!A:P,10,FALSE())</f>
        <v>R717, R744 и фреоны</v>
      </c>
      <c r="H49" s="133">
        <f>VLOOKUP(B49,ИСХОДНИК!A:P,8,FALSE())</f>
        <v>40</v>
      </c>
      <c r="I49" s="132" t="str">
        <f>VLOOKUP(B49,ИСХОДНИК!A:P,9,FALSE())</f>
        <v xml:space="preserve"> -60…120</v>
      </c>
      <c r="J49" s="131" t="str">
        <f>VLOOKUP(B49,ИСХОДНИК!A:P,15,FALSE())</f>
        <v>U6 PL40R</v>
      </c>
      <c r="K49" s="135">
        <f>VLOOKUP(B49,ИСХОДНИК!A:P,13,FALSE())</f>
        <v>580</v>
      </c>
      <c r="L49" s="135">
        <f>VLOOKUP(B49,ИСХОДНИК!A:P,14,FALSE())</f>
        <v>696</v>
      </c>
      <c r="M49" s="328" t="str">
        <f>IF(VLOOKUP(B49,ИСХОДНИК!A:R,18,FALSE())=1,ИСХОДНИК!$T$2,IF(VLOOKUP(B49,ИСХОДНИК!A:R,18,FALSE())=2,ИСХОДНИК!$T$5,IF(VLOOKUP(B49,ИСХОДНИК!A:R,18,FALSE())=3,ИСХОДНИК!$T$6)))</f>
        <v>○</v>
      </c>
    </row>
    <row r="50" spans="1:13" ht="22.5" customHeight="1">
      <c r="B50" s="128" t="s">
        <v>50</v>
      </c>
      <c r="C50" s="159" t="str">
        <f>VLOOKUP(B50,ИСХОДНИК!A:P,5,FALSE())</f>
        <v>SVA 150 D ANG PN 52</v>
      </c>
      <c r="D50" s="131" t="str">
        <f>VLOOKUP(B50,ИСХОДНИК!A:P,6,FALSE())</f>
        <v>Угловой</v>
      </c>
      <c r="E50" s="160" t="str">
        <f>VLOOKUP(B50,ИСХОДНИК!A:P,11,FALSE())</f>
        <v>Под сварку встык DIN</v>
      </c>
      <c r="F50" s="161">
        <f>VLOOKUP(B50,ИСХОДНИК!A:P,7,FALSE())</f>
        <v>150</v>
      </c>
      <c r="G50" s="132" t="str">
        <f>VLOOKUP(B50,ИСХОДНИК!A:P,10,FALSE())</f>
        <v>R717, R744 и фреоны</v>
      </c>
      <c r="H50" s="133">
        <f>VLOOKUP(B50,ИСХОДНИК!A:P,8,FALSE())</f>
        <v>52</v>
      </c>
      <c r="I50" s="132" t="str">
        <f>VLOOKUP(B50,ИСХОДНИК!A:P,9,FALSE())</f>
        <v xml:space="preserve"> -60…120</v>
      </c>
      <c r="J50" s="131" t="str">
        <f>VLOOKUP(B50,ИСХОДНИК!A:P,15,FALSE())</f>
        <v>U6 PL40R</v>
      </c>
      <c r="K50" s="135">
        <f>VLOOKUP(B50,ИСХОДНИК!A:P,13,FALSE())</f>
        <v>980</v>
      </c>
      <c r="L50" s="135">
        <f>VLOOKUP(B50,ИСХОДНИК!A:P,14,FALSE())</f>
        <v>1176</v>
      </c>
      <c r="M50" s="328" t="str">
        <f>IF(VLOOKUP(B50,ИСХОДНИК!A:R,18,FALSE())=1,ИСХОДНИК!$T$2,IF(VLOOKUP(B50,ИСХОДНИК!A:R,18,FALSE())=2,ИСХОДНИК!$T$5,IF(VLOOKUP(B50,ИСХОДНИК!A:R,18,FALSE())=3,ИСХОДНИК!$T$6)))</f>
        <v>○</v>
      </c>
    </row>
    <row r="51" spans="1:13" ht="22.5" customHeight="1">
      <c r="B51" s="128" t="s">
        <v>1228</v>
      </c>
      <c r="C51" s="159" t="str">
        <f>VLOOKUP(B51,ИСХОДНИК!A:P,5,FALSE())</f>
        <v>SVA 150 G ANG PN 52</v>
      </c>
      <c r="D51" s="131" t="str">
        <f>VLOOKUP(B51,ИСХОДНИК!A:P,6,FALSE())</f>
        <v>Угловой</v>
      </c>
      <c r="E51" s="160" t="str">
        <f>VLOOKUP(B51,ИСХОДНИК!A:P,11,FALSE())</f>
        <v>Под сварку встык GOST</v>
      </c>
      <c r="F51" s="161">
        <f>VLOOKUP(B51,ИСХОДНИК!A:P,7,FALSE())</f>
        <v>150</v>
      </c>
      <c r="G51" s="132" t="str">
        <f>VLOOKUP(B51,ИСХОДНИК!A:P,10,FALSE())</f>
        <v>R717, R744 и фреоны</v>
      </c>
      <c r="H51" s="133">
        <f>VLOOKUP(B51,ИСХОДНИК!A:P,8,FALSE())</f>
        <v>52</v>
      </c>
      <c r="I51" s="132" t="str">
        <f>VLOOKUP(B51,ИСХОДНИК!A:P,9,FALSE())</f>
        <v xml:space="preserve"> -60…120</v>
      </c>
      <c r="J51" s="131" t="str">
        <f>VLOOKUP(B51,ИСХОДНИК!A:P,15,FALSE())</f>
        <v>U6 PL40R</v>
      </c>
      <c r="K51" s="135">
        <f>VLOOKUP(B51,ИСХОДНИК!A:P,13,FALSE())</f>
        <v>980</v>
      </c>
      <c r="L51" s="135">
        <f>VLOOKUP(B51,ИСХОДНИК!A:P,14,FALSE())</f>
        <v>1176</v>
      </c>
      <c r="M51" s="328" t="str">
        <f>IF(VLOOKUP(B51,ИСХОДНИК!A:R,18,FALSE())=1,ИСХОДНИК!$T$2,IF(VLOOKUP(B51,ИСХОДНИК!A:R,18,FALSE())=2,ИСХОДНИК!$T$5,IF(VLOOKUP(B51,ИСХОДНИК!A:R,18,FALSE())=3,ИСХОДНИК!$T$6)))</f>
        <v>○</v>
      </c>
    </row>
    <row r="52" spans="1:13" ht="22.5" customHeight="1">
      <c r="B52" s="128" t="s">
        <v>53</v>
      </c>
      <c r="C52" s="159" t="str">
        <f>VLOOKUP(B52,ИСХОДНИК!A:P,5,FALSE())</f>
        <v>SVA 150 D ANG PN 40</v>
      </c>
      <c r="D52" s="131" t="str">
        <f>VLOOKUP(B52,ИСХОДНИК!A:P,6,FALSE())</f>
        <v>Угловой</v>
      </c>
      <c r="E52" s="160" t="str">
        <f>VLOOKUP(B52,ИСХОДНИК!A:P,11,FALSE())</f>
        <v>Под сварку встык DIN</v>
      </c>
      <c r="F52" s="161">
        <f>VLOOKUP(B52,ИСХОДНИК!A:P,7,FALSE())</f>
        <v>150</v>
      </c>
      <c r="G52" s="132" t="str">
        <f>VLOOKUP(B52,ИСХОДНИК!A:P,10,FALSE())</f>
        <v>R717, R744 и фреоны</v>
      </c>
      <c r="H52" s="133">
        <f>VLOOKUP(B52,ИСХОДНИК!A:P,8,FALSE())</f>
        <v>40</v>
      </c>
      <c r="I52" s="132" t="str">
        <f>VLOOKUP(B52,ИСХОДНИК!A:P,9,FALSE())</f>
        <v xml:space="preserve"> -60…120</v>
      </c>
      <c r="J52" s="131" t="str">
        <f>VLOOKUP(B52,ИСХОДНИК!A:P,15,FALSE())</f>
        <v>U6 PL40R</v>
      </c>
      <c r="K52" s="135">
        <f>VLOOKUP(B52,ИСХОДНИК!A:P,13,FALSE())</f>
        <v>820</v>
      </c>
      <c r="L52" s="135">
        <f>VLOOKUP(B52,ИСХОДНИК!A:P,14,FALSE())</f>
        <v>984</v>
      </c>
      <c r="M52" s="328" t="str">
        <f>IF(VLOOKUP(B52,ИСХОДНИК!A:R,18,FALSE())=1,ИСХОДНИК!$T$2,IF(VLOOKUP(B52,ИСХОДНИК!A:R,18,FALSE())=2,ИСХОДНИК!$T$5,IF(VLOOKUP(B52,ИСХОДНИК!A:R,18,FALSE())=3,ИСХОДНИК!$T$6)))</f>
        <v>○</v>
      </c>
    </row>
    <row r="53" spans="1:13" ht="22.5" customHeight="1">
      <c r="B53" s="128" t="s">
        <v>1222</v>
      </c>
      <c r="C53" s="159" t="str">
        <f>VLOOKUP(B53,ИСХОДНИК!A:P,5,FALSE())</f>
        <v>SVA 150 G ANG PN 40</v>
      </c>
      <c r="D53" s="131" t="str">
        <f>VLOOKUP(B53,ИСХОДНИК!A:P,6,FALSE())</f>
        <v>Угловой</v>
      </c>
      <c r="E53" s="160" t="str">
        <f>VLOOKUP(B53,ИСХОДНИК!A:P,11,FALSE())</f>
        <v>Под сварку встык GOST</v>
      </c>
      <c r="F53" s="161">
        <f>VLOOKUP(B53,ИСХОДНИК!A:P,7,FALSE())</f>
        <v>150</v>
      </c>
      <c r="G53" s="132" t="str">
        <f>VLOOKUP(B53,ИСХОДНИК!A:P,10,FALSE())</f>
        <v>R717, R744 и фреоны</v>
      </c>
      <c r="H53" s="133">
        <f>VLOOKUP(B53,ИСХОДНИК!A:P,8,FALSE())</f>
        <v>40</v>
      </c>
      <c r="I53" s="132" t="str">
        <f>VLOOKUP(B53,ИСХОДНИК!A:P,9,FALSE())</f>
        <v xml:space="preserve"> -60…120</v>
      </c>
      <c r="J53" s="131" t="str">
        <f>VLOOKUP(B53,ИСХОДНИК!A:P,15,FALSE())</f>
        <v>U6 PL40R</v>
      </c>
      <c r="K53" s="135">
        <f>VLOOKUP(B53,ИСХОДНИК!A:P,13,FALSE())</f>
        <v>820</v>
      </c>
      <c r="L53" s="135">
        <f>VLOOKUP(B53,ИСХОДНИК!A:P,14,FALSE())</f>
        <v>984</v>
      </c>
      <c r="M53" s="328" t="str">
        <f>IF(VLOOKUP(B53,ИСХОДНИК!A:R,18,FALSE())=1,ИСХОДНИК!$T$2,IF(VLOOKUP(B53,ИСХОДНИК!A:R,18,FALSE())=2,ИСХОДНИК!$T$5,IF(VLOOKUP(B53,ИСХОДНИК!A:R,18,FALSE())=3,ИСХОДНИК!$T$6)))</f>
        <v>○</v>
      </c>
    </row>
    <row r="54" spans="1:13" ht="22.5" customHeight="1">
      <c r="B54" s="128" t="s">
        <v>54</v>
      </c>
      <c r="C54" s="159" t="str">
        <f>VLOOKUP(B54,ИСХОДНИК!A:P,5,FALSE())</f>
        <v>SVA 200 D ANG PN 40</v>
      </c>
      <c r="D54" s="131" t="str">
        <f>VLOOKUP(B54,ИСХОДНИК!A:P,6,FALSE())</f>
        <v>Угловой</v>
      </c>
      <c r="E54" s="160" t="str">
        <f>VLOOKUP(B54,ИСХОДНИК!A:P,11,FALSE())</f>
        <v>Под сварку встык DIN</v>
      </c>
      <c r="F54" s="161">
        <f>VLOOKUP(B54,ИСХОДНИК!A:P,7,FALSE())</f>
        <v>200</v>
      </c>
      <c r="G54" s="132" t="str">
        <f>VLOOKUP(B54,ИСХОДНИК!A:P,10,FALSE())</f>
        <v>R717, R744 и фреоны</v>
      </c>
      <c r="H54" s="133">
        <f>VLOOKUP(B54,ИСХОДНИК!A:P,8,FALSE())</f>
        <v>40</v>
      </c>
      <c r="I54" s="132" t="str">
        <f>VLOOKUP(B54,ИСХОДНИК!A:P,9,FALSE())</f>
        <v xml:space="preserve"> -60…120</v>
      </c>
      <c r="J54" s="131" t="str">
        <f>VLOOKUP(B54,ИСХОДНИК!A:P,15,FALSE())</f>
        <v>U6 PL40R</v>
      </c>
      <c r="K54" s="135">
        <f>VLOOKUP(B54,ИСХОДНИК!A:P,13,FALSE())</f>
        <v>1520</v>
      </c>
      <c r="L54" s="135">
        <f>VLOOKUP(B54,ИСХОДНИК!A:P,14,FALSE())</f>
        <v>1824</v>
      </c>
      <c r="M54" s="162" t="str">
        <f>IF(VLOOKUP(B54,ИСХОДНИК!A:R,18,FALSE())=1,ИСХОДНИК!$T$2,IF(VLOOKUP(B54,ИСХОДНИК!A:R,18,FALSE())=2,ИСХОДНИК!$T$5,IF(VLOOKUP(B54,ИСХОДНИК!A:R,18,FALSE())=3,ИСХОДНИК!$T$6)))</f>
        <v>◑</v>
      </c>
    </row>
    <row r="55" spans="1:13" ht="22.5" customHeight="1">
      <c r="B55" s="128" t="s">
        <v>55</v>
      </c>
      <c r="C55" s="159" t="str">
        <f>VLOOKUP(B55,ИСХОДНИК!A:P,5,FALSE())</f>
        <v>SVA 250 D ANG PN 40</v>
      </c>
      <c r="D55" s="131" t="str">
        <f>VLOOKUP(B55,ИСХОДНИК!A:P,6,FALSE())</f>
        <v>Угловой</v>
      </c>
      <c r="E55" s="160" t="str">
        <f>VLOOKUP(B55,ИСХОДНИК!A:P,11,FALSE())</f>
        <v>Под сварку встык DIN</v>
      </c>
      <c r="F55" s="161">
        <f>VLOOKUP(B55,ИСХОДНИК!A:P,7,FALSE())</f>
        <v>250</v>
      </c>
      <c r="G55" s="132" t="str">
        <f>VLOOKUP(B55,ИСХОДНИК!A:P,10,FALSE())</f>
        <v>R717, R744 и фреоны</v>
      </c>
      <c r="H55" s="133">
        <f>VLOOKUP(B55,ИСХОДНИК!A:P,8,FALSE())</f>
        <v>40</v>
      </c>
      <c r="I55" s="132" t="str">
        <f>VLOOKUP(B55,ИСХОДНИК!A:P,9,FALSE())</f>
        <v xml:space="preserve"> -60…120</v>
      </c>
      <c r="J55" s="131" t="str">
        <f>VLOOKUP(B55,ИСХОДНИК!A:P,15,FALSE())</f>
        <v>PR PL40R-Project</v>
      </c>
      <c r="K55" s="135">
        <f>VLOOKUP(B55,ИСХОДНИК!A:P,13,FALSE())</f>
        <v>2570</v>
      </c>
      <c r="L55" s="135">
        <f>VLOOKUP(B55,ИСХОДНИК!A:P,14,FALSE())</f>
        <v>3084</v>
      </c>
      <c r="M55" s="162" t="str">
        <f>IF(VLOOKUP(B55,ИСХОДНИК!A:R,18,FALSE())=1,ИСХОДНИК!$T$2,IF(VLOOKUP(B55,ИСХОДНИК!A:R,18,FALSE())=2,ИСХОДНИК!$T$5,IF(VLOOKUP(B55,ИСХОДНИК!A:R,18,FALSE())=3,ИСХОДНИК!$T$6)))</f>
        <v>◑</v>
      </c>
    </row>
    <row r="56" spans="1:13" ht="23.25" customHeight="1">
      <c r="B56" s="128" t="s">
        <v>56</v>
      </c>
      <c r="C56" s="159" t="str">
        <f>VLOOKUP(B56,ИСХОДНИК!A:P,5,FALSE())</f>
        <v>SVA 300 D ANG PN 40</v>
      </c>
      <c r="D56" s="131" t="str">
        <f>VLOOKUP(B56,ИСХОДНИК!A:P,6,FALSE())</f>
        <v>Угловой</v>
      </c>
      <c r="E56" s="160" t="str">
        <f>VLOOKUP(B56,ИСХОДНИК!A:P,11,FALSE())</f>
        <v>Под сварку встык DIN</v>
      </c>
      <c r="F56" s="161">
        <f>VLOOKUP(B56,ИСХОДНИК!A:P,7,FALSE())</f>
        <v>300</v>
      </c>
      <c r="G56" s="132" t="str">
        <f>VLOOKUP(B56,ИСХОДНИК!A:P,10,FALSE())</f>
        <v>R717, R744 и фреоны</v>
      </c>
      <c r="H56" s="133">
        <f>VLOOKUP(B56,ИСХОДНИК!A:P,8,FALSE())</f>
        <v>40</v>
      </c>
      <c r="I56" s="132" t="str">
        <f>VLOOKUP(B56,ИСХОДНИК!A:P,9,FALSE())</f>
        <v xml:space="preserve"> -60…120</v>
      </c>
      <c r="J56" s="131" t="str">
        <f>VLOOKUP(B56,ИСХОДНИК!A:P,15,FALSE())</f>
        <v>PR PL40R-Project</v>
      </c>
      <c r="K56" s="135">
        <f>VLOOKUP(B56,ИСХОДНИК!A:P,13,FALSE())</f>
        <v>4050</v>
      </c>
      <c r="L56" s="135">
        <f>VLOOKUP(B56,ИСХОДНИК!A:P,14,FALSE())</f>
        <v>4860</v>
      </c>
      <c r="M56" s="328" t="str">
        <f>IF(VLOOKUP(B56,ИСХОДНИК!A:R,18,FALSE())=1,ИСХОДНИК!$T$2,IF(VLOOKUP(B56,ИСХОДНИК!A:R,18,FALSE())=2,ИСХОДНИК!$T$5,IF(VLOOKUP(B56,ИСХОДНИК!A:R,18,FALSE())=3,ИСХОДНИК!$T$6)))</f>
        <v>○</v>
      </c>
    </row>
    <row r="57" spans="1:13" ht="22.5" customHeight="1">
      <c r="B57" s="128" t="s">
        <v>57</v>
      </c>
      <c r="C57" s="159" t="str">
        <f>VLOOKUP(B57,ИСХОДНИК!A:P,5,FALSE())</f>
        <v>SVA 350 D ANG PN 40</v>
      </c>
      <c r="D57" s="131" t="str">
        <f>VLOOKUP(B57,ИСХОДНИК!A:P,6,FALSE())</f>
        <v>Угловой</v>
      </c>
      <c r="E57" s="160" t="str">
        <f>VLOOKUP(B57,ИСХОДНИК!A:P,11,FALSE())</f>
        <v>Под сварку встык DIN</v>
      </c>
      <c r="F57" s="161">
        <f>VLOOKUP(B57,ИСХОДНИК!A:P,7,FALSE())</f>
        <v>350</v>
      </c>
      <c r="G57" s="132" t="str">
        <f>VLOOKUP(B57,ИСХОДНИК!A:P,10,FALSE())</f>
        <v>R717, R744 и фреоны</v>
      </c>
      <c r="H57" s="133">
        <f>VLOOKUP(B57,ИСХОДНИК!A:P,8,FALSE())</f>
        <v>40</v>
      </c>
      <c r="I57" s="132" t="str">
        <f>VLOOKUP(B57,ИСХОДНИК!A:P,9,FALSE())</f>
        <v xml:space="preserve"> -60…120</v>
      </c>
      <c r="J57" s="131" t="str">
        <f>VLOOKUP(B57,ИСХОДНИК!A:P,15,FALSE())</f>
        <v>PR PL40R-Project</v>
      </c>
      <c r="K57" s="135">
        <f>VLOOKUP(B57,ИСХОДНИК!A:P,13,FALSE())</f>
        <v>6500</v>
      </c>
      <c r="L57" s="135">
        <f>VLOOKUP(B57,ИСХОДНИК!A:P,14,FALSE())</f>
        <v>7800</v>
      </c>
      <c r="M57" s="328" t="str">
        <f>IF(VLOOKUP(B57,ИСХОДНИК!A:R,18,FALSE())=1,ИСХОДНИК!$T$2,IF(VLOOKUP(B57,ИСХОДНИК!A:R,18,FALSE())=2,ИСХОДНИК!$T$5,IF(VLOOKUP(B57,ИСХОДНИК!A:R,18,FALSE())=3,ИСХОДНИК!$T$6)))</f>
        <v>○</v>
      </c>
    </row>
    <row r="59" spans="1:13" ht="18" customHeight="1">
      <c r="B59" s="438" t="s">
        <v>759</v>
      </c>
      <c r="C59" s="438"/>
      <c r="D59" s="438"/>
      <c r="E59" s="438"/>
      <c r="F59" s="438"/>
      <c r="G59" s="438"/>
      <c r="H59" s="438"/>
      <c r="I59" s="438"/>
      <c r="J59" s="438"/>
      <c r="K59" s="438"/>
      <c r="L59" s="438"/>
      <c r="M59" s="438"/>
    </row>
    <row r="60" spans="1:13">
      <c r="A60" s="152"/>
      <c r="B60" s="461"/>
      <c r="C60" s="462"/>
      <c r="D60" s="224"/>
      <c r="E60" s="226"/>
      <c r="F60" s="225"/>
      <c r="G60" s="225"/>
      <c r="H60" s="225"/>
      <c r="I60" s="224"/>
      <c r="J60" s="226"/>
      <c r="K60" s="225"/>
      <c r="L60" s="225"/>
      <c r="M60" s="226"/>
    </row>
    <row r="61" spans="1:13">
      <c r="B61" s="463"/>
      <c r="C61" s="464"/>
      <c r="D61" s="227"/>
      <c r="E61" s="155"/>
      <c r="F61" s="152"/>
      <c r="G61" s="152"/>
      <c r="H61" s="152"/>
      <c r="I61" s="227"/>
      <c r="J61" s="155"/>
      <c r="K61" s="152"/>
      <c r="L61" s="152"/>
      <c r="M61" s="155"/>
    </row>
    <row r="62" spans="1:13">
      <c r="B62" s="463"/>
      <c r="C62" s="464"/>
      <c r="D62" s="227"/>
      <c r="E62" s="155"/>
      <c r="F62" s="152"/>
      <c r="G62" s="152"/>
      <c r="H62" s="152"/>
      <c r="I62" s="227"/>
      <c r="J62" s="155"/>
      <c r="K62" s="152"/>
      <c r="L62" s="152"/>
      <c r="M62" s="155"/>
    </row>
    <row r="63" spans="1:13">
      <c r="B63" s="463"/>
      <c r="C63" s="464"/>
      <c r="D63" s="227"/>
      <c r="E63" s="155"/>
      <c r="F63" s="152"/>
      <c r="G63" s="152"/>
      <c r="H63" s="152"/>
      <c r="I63" s="227"/>
      <c r="J63" s="155"/>
      <c r="K63" s="152"/>
      <c r="L63" s="152"/>
      <c r="M63" s="155"/>
    </row>
    <row r="64" spans="1:13">
      <c r="B64" s="463"/>
      <c r="C64" s="464"/>
      <c r="D64" s="227"/>
      <c r="E64" s="155"/>
      <c r="F64" s="152"/>
      <c r="G64" s="152"/>
      <c r="H64" s="152"/>
      <c r="I64" s="227"/>
      <c r="J64" s="155"/>
      <c r="K64" s="152"/>
      <c r="L64" s="152"/>
      <c r="M64" s="155"/>
    </row>
    <row r="65" spans="2:13">
      <c r="B65" s="463"/>
      <c r="C65" s="464"/>
      <c r="D65" s="227"/>
      <c r="E65" s="155"/>
      <c r="F65" s="152"/>
      <c r="G65" s="152"/>
      <c r="H65" s="152"/>
      <c r="I65" s="227"/>
      <c r="J65" s="155"/>
      <c r="K65" s="152"/>
      <c r="L65" s="152"/>
      <c r="M65" s="155"/>
    </row>
    <row r="66" spans="2:13">
      <c r="B66" s="463"/>
      <c r="C66" s="464"/>
      <c r="D66" s="227"/>
      <c r="E66" s="155"/>
      <c r="F66" s="152"/>
      <c r="G66" s="152"/>
      <c r="H66" s="152"/>
      <c r="I66" s="227"/>
      <c r="J66" s="155"/>
      <c r="K66" s="152"/>
      <c r="L66" s="152"/>
      <c r="M66" s="155"/>
    </row>
    <row r="67" spans="2:13">
      <c r="B67" s="463"/>
      <c r="C67" s="464"/>
      <c r="D67" s="227"/>
      <c r="E67" s="155"/>
      <c r="F67" s="152"/>
      <c r="G67" s="152"/>
      <c r="H67" s="152"/>
      <c r="I67" s="227"/>
      <c r="J67" s="155"/>
      <c r="K67" s="152"/>
      <c r="L67" s="152"/>
      <c r="M67" s="155"/>
    </row>
    <row r="68" spans="2:13">
      <c r="B68" s="463"/>
      <c r="C68" s="464"/>
      <c r="D68" s="227"/>
      <c r="E68" s="155"/>
      <c r="F68" s="152"/>
      <c r="G68" s="152"/>
      <c r="H68" s="152"/>
      <c r="I68" s="227"/>
      <c r="J68" s="155"/>
      <c r="K68" s="152"/>
      <c r="L68" s="152"/>
      <c r="M68" s="155"/>
    </row>
    <row r="69" spans="2:13">
      <c r="B69" s="463"/>
      <c r="C69" s="464"/>
      <c r="D69" s="227"/>
      <c r="E69" s="155"/>
      <c r="F69" s="152"/>
      <c r="G69" s="152"/>
      <c r="H69" s="152"/>
      <c r="I69" s="227"/>
      <c r="J69" s="155"/>
      <c r="K69" s="152"/>
      <c r="L69" s="152"/>
      <c r="M69" s="155"/>
    </row>
    <row r="70" spans="2:13">
      <c r="B70" s="463"/>
      <c r="C70" s="464"/>
      <c r="D70" s="227"/>
      <c r="E70" s="155"/>
      <c r="F70" s="152"/>
      <c r="G70" s="152"/>
      <c r="H70" s="152"/>
      <c r="I70" s="227"/>
      <c r="J70" s="155"/>
      <c r="K70" s="152"/>
      <c r="L70" s="152"/>
      <c r="M70" s="155"/>
    </row>
    <row r="71" spans="2:13">
      <c r="B71" s="463"/>
      <c r="C71" s="464"/>
      <c r="D71" s="227"/>
      <c r="E71" s="155"/>
      <c r="F71" s="152"/>
      <c r="G71" s="152"/>
      <c r="H71" s="152"/>
      <c r="I71" s="227"/>
      <c r="J71" s="155"/>
      <c r="K71" s="152"/>
      <c r="L71" s="152"/>
      <c r="M71" s="155"/>
    </row>
    <row r="72" spans="2:13">
      <c r="B72" s="463"/>
      <c r="C72" s="464"/>
      <c r="D72" s="227"/>
      <c r="E72" s="155"/>
      <c r="F72" s="152"/>
      <c r="G72" s="152"/>
      <c r="H72" s="152"/>
      <c r="I72" s="227"/>
      <c r="J72" s="155"/>
      <c r="K72" s="152"/>
      <c r="L72" s="152"/>
      <c r="M72" s="155"/>
    </row>
    <row r="73" spans="2:13">
      <c r="B73" s="465"/>
      <c r="C73" s="466"/>
      <c r="D73" s="228"/>
      <c r="E73" s="214"/>
      <c r="F73" s="213"/>
      <c r="G73" s="213"/>
      <c r="H73" s="213"/>
      <c r="I73" s="228"/>
      <c r="J73" s="214"/>
      <c r="K73" s="213"/>
      <c r="L73" s="213"/>
      <c r="M73" s="214"/>
    </row>
    <row r="74" spans="2:13" ht="40.5">
      <c r="B74" s="335" t="s">
        <v>711</v>
      </c>
      <c r="C74" s="467" t="s">
        <v>353</v>
      </c>
      <c r="D74" s="468"/>
      <c r="E74" s="468"/>
      <c r="F74" s="468"/>
      <c r="G74" s="468"/>
      <c r="H74" s="469"/>
      <c r="I74" s="295" t="s">
        <v>758</v>
      </c>
      <c r="J74" s="335" t="s">
        <v>17</v>
      </c>
      <c r="K74" s="335" t="s">
        <v>18</v>
      </c>
      <c r="L74" s="335" t="s">
        <v>19</v>
      </c>
      <c r="M74" s="321" t="s">
        <v>20</v>
      </c>
    </row>
    <row r="75" spans="2:13" ht="21" customHeight="1">
      <c r="B75" s="128" t="s">
        <v>731</v>
      </c>
      <c r="C75" s="456" t="str">
        <f>VLOOKUP(B75,ИСХОДНИК!A:P,3,FALSE())</f>
        <v>Универсальная прокладка DN 15-25. Мультипак 10 шт.</v>
      </c>
      <c r="D75" s="456"/>
      <c r="E75" s="456"/>
      <c r="F75" s="456"/>
      <c r="G75" s="456"/>
      <c r="H75" s="456"/>
      <c r="I75" s="131">
        <v>7</v>
      </c>
      <c r="J75" s="131" t="str">
        <f>VLOOKUP(B75,ИСХОДНИК!A:P,15,FALSE())</f>
        <v>U6 PL40R</v>
      </c>
      <c r="K75" s="235">
        <f>VLOOKUP(B75,ИСХОДНИК!A:P,13,FALSE())</f>
        <v>12</v>
      </c>
      <c r="L75" s="235">
        <f>VLOOKUP(B75,ИСХОДНИК!A:P,14,FALSE())</f>
        <v>14.399999999999999</v>
      </c>
      <c r="M75" s="136" t="str">
        <f>IF(VLOOKUP(B75,ИСХОДНИК!A:R,18,FALSE())=1,ИСХОДНИК!$T$2,IF(VLOOKUP(B75,ИСХОДНИК!A:R,18,FALSE())=2,ИСХОДНИК!$T$5,IF(VLOOKUP(B57,ИСХОДНИК!A:R,18,FALSE())=3,ИСХОДНИК!$T$6)))</f>
        <v>◑</v>
      </c>
    </row>
    <row r="76" spans="2:13" ht="21" customHeight="1">
      <c r="B76" s="128" t="s">
        <v>733</v>
      </c>
      <c r="C76" s="456" t="str">
        <f>VLOOKUP(B76,ИСХОДНИК!A:P,3,FALSE())</f>
        <v>Универсальная прокладка DN 32-40. Мультипак 10 шт.</v>
      </c>
      <c r="D76" s="456"/>
      <c r="E76" s="456"/>
      <c r="F76" s="456"/>
      <c r="G76" s="456"/>
      <c r="H76" s="456"/>
      <c r="I76" s="131">
        <v>7</v>
      </c>
      <c r="J76" s="131" t="str">
        <f>VLOOKUP(B76,ИСХОДНИК!A:P,15,FALSE())</f>
        <v>U6 PL40R</v>
      </c>
      <c r="K76" s="235">
        <f>VLOOKUP(B76,ИСХОДНИК!A:P,13,FALSE())</f>
        <v>15</v>
      </c>
      <c r="L76" s="235">
        <f>VLOOKUP(B76,ИСХОДНИК!A:P,14,FALSE())</f>
        <v>18</v>
      </c>
      <c r="M76" s="136" t="str">
        <f>IF(VLOOKUP(B76,ИСХОДНИК!A:R,18,FALSE())=1,ИСХОДНИК!$T$2,IF(VLOOKUP(B76,ИСХОДНИК!A:R,18,FALSE())=2,ИСХОДНИК!$T$5,IF(VLOOKUP(B58,ИСХОДНИК!A:R,18,FALSE())=3,ИСХОДНИК!$T$6)))</f>
        <v>◑</v>
      </c>
    </row>
    <row r="77" spans="2:13" ht="21" customHeight="1">
      <c r="B77" s="128" t="s">
        <v>734</v>
      </c>
      <c r="C77" s="456" t="str">
        <f>VLOOKUP(B77,ИСХОДНИК!A:P,3,FALSE())</f>
        <v>Универсальная прокладка DN 50. Мультипак 10 шт.</v>
      </c>
      <c r="D77" s="456"/>
      <c r="E77" s="456"/>
      <c r="F77" s="456"/>
      <c r="G77" s="456"/>
      <c r="H77" s="456"/>
      <c r="I77" s="131">
        <v>7</v>
      </c>
      <c r="J77" s="131" t="str">
        <f>VLOOKUP(B77,ИСХОДНИК!A:P,15,FALSE())</f>
        <v>U6 PL40R</v>
      </c>
      <c r="K77" s="235">
        <f>VLOOKUP(B77,ИСХОДНИК!A:P,13,FALSE())</f>
        <v>24</v>
      </c>
      <c r="L77" s="235">
        <f>VLOOKUP(B77,ИСХОДНИК!A:P,14,FALSE())</f>
        <v>28.799999999999997</v>
      </c>
      <c r="M77" s="136" t="str">
        <f>IF(VLOOKUP(B77,ИСХОДНИК!A:R,18,FALSE())=1,ИСХОДНИК!$T$2,IF(VLOOKUP(B77,ИСХОДНИК!A:R,18,FALSE())=2,ИСХОДНИК!$T$5,IF(VLOOKUP(B59,ИСХОДНИК!A:R,18,FALSE())=3,ИСХОДНИК!$T$6)))</f>
        <v>◑</v>
      </c>
    </row>
    <row r="78" spans="2:13" ht="21" customHeight="1">
      <c r="B78" s="128" t="s">
        <v>735</v>
      </c>
      <c r="C78" s="456" t="str">
        <f>VLOOKUP(B78,ИСХОДНИК!A:P,3,FALSE())</f>
        <v>Универсальная прокладка DN 65. Мультипак 10 шт.</v>
      </c>
      <c r="D78" s="456"/>
      <c r="E78" s="456"/>
      <c r="F78" s="456"/>
      <c r="G78" s="456"/>
      <c r="H78" s="456"/>
      <c r="I78" s="131">
        <v>7</v>
      </c>
      <c r="J78" s="131" t="str">
        <f>VLOOKUP(B78,ИСХОДНИК!A:P,15,FALSE())</f>
        <v>U6 PL40R</v>
      </c>
      <c r="K78" s="235">
        <f>VLOOKUP(B78,ИСХОДНИК!A:P,13,FALSE())</f>
        <v>30</v>
      </c>
      <c r="L78" s="235">
        <f>VLOOKUP(B78,ИСХОДНИК!A:P,14,FALSE())</f>
        <v>36</v>
      </c>
      <c r="M78" s="136" t="str">
        <f>IF(VLOOKUP(B78,ИСХОДНИК!A:R,18,FALSE())=1,ИСХОДНИК!$T$2,IF(VLOOKUP(B78,ИСХОДНИК!A:R,18,FALSE())=2,ИСХОДНИК!$T$5,IF(VLOOKUP(B60,ИСХОДНИК!A:R,18,FALSE())=3,ИСХОДНИК!$T$6)))</f>
        <v>◑</v>
      </c>
    </row>
    <row r="79" spans="2:13" ht="21" customHeight="1">
      <c r="B79" s="128" t="s">
        <v>736</v>
      </c>
      <c r="C79" s="456" t="str">
        <f>VLOOKUP(B79,ИСХОДНИК!A:P,3,FALSE())</f>
        <v>Универсальная прокладка DN 80. Мультипак 10 шт.</v>
      </c>
      <c r="D79" s="456"/>
      <c r="E79" s="456"/>
      <c r="F79" s="456"/>
      <c r="G79" s="456"/>
      <c r="H79" s="456"/>
      <c r="I79" s="131">
        <v>7</v>
      </c>
      <c r="J79" s="131" t="str">
        <f>VLOOKUP(B79,ИСХОДНИК!A:P,15,FALSE())</f>
        <v>U6 PL40R</v>
      </c>
      <c r="K79" s="235">
        <f>VLOOKUP(B79,ИСХОДНИК!A:P,13,FALSE())</f>
        <v>45</v>
      </c>
      <c r="L79" s="235">
        <f>VLOOKUP(B79,ИСХОДНИК!A:P,14,FALSE())</f>
        <v>54</v>
      </c>
      <c r="M79" s="136" t="str">
        <f>IF(VLOOKUP(B79,ИСХОДНИК!A:R,18,FALSE())=1,ИСХОДНИК!$T$2,IF(VLOOKUP(B79,ИСХОДНИК!A:R,18,FALSE())=2,ИСХОДНИК!$T$5,IF(VLOOKUP(#REF!,ИСХОДНИК!A:R,18,FALSE())=3,ИСХОДНИК!$T$6)))</f>
        <v>◑</v>
      </c>
    </row>
    <row r="80" spans="2:13" ht="21" customHeight="1">
      <c r="B80" s="128" t="s">
        <v>737</v>
      </c>
      <c r="C80" s="456" t="str">
        <f>VLOOKUP(B80,ИСХОДНИК!A:P,3,FALSE())</f>
        <v>Универсальная прокладка DN 100. Мультипак 10 шт.</v>
      </c>
      <c r="D80" s="456"/>
      <c r="E80" s="456"/>
      <c r="F80" s="456"/>
      <c r="G80" s="456"/>
      <c r="H80" s="456"/>
      <c r="I80" s="131">
        <v>7</v>
      </c>
      <c r="J80" s="131" t="str">
        <f>VLOOKUP(B80,ИСХОДНИК!A:P,15,FALSE())</f>
        <v>U6 PL40R</v>
      </c>
      <c r="K80" s="235">
        <f>VLOOKUP(B80,ИСХОДНИК!A:P,13,FALSE())</f>
        <v>60</v>
      </c>
      <c r="L80" s="235">
        <f>VLOOKUP(B80,ИСХОДНИК!A:P,14,FALSE())</f>
        <v>72</v>
      </c>
      <c r="M80" s="136" t="str">
        <f>IF(VLOOKUP(B80,ИСХОДНИК!A:R,18,FALSE())=1,ИСХОДНИК!$T$2,IF(VLOOKUP(B80,ИСХОДНИК!A:R,18,FALSE())=2,ИСХОДНИК!$T$5,IF(VLOOKUP(B61,ИСХОДНИК!A:R,18,FALSE())=3,ИСХОДНИК!$T$6)))</f>
        <v>◑</v>
      </c>
    </row>
    <row r="81" spans="2:13" ht="21" customHeight="1">
      <c r="B81" s="128" t="s">
        <v>738</v>
      </c>
      <c r="C81" s="456" t="str">
        <f>VLOOKUP(B81,ИСХОДНИК!A:P,3,FALSE())</f>
        <v>Универсальная прокладка DN 125. Мультипак 10 шт.</v>
      </c>
      <c r="D81" s="456"/>
      <c r="E81" s="456"/>
      <c r="F81" s="456"/>
      <c r="G81" s="456"/>
      <c r="H81" s="456"/>
      <c r="I81" s="131">
        <v>7</v>
      </c>
      <c r="J81" s="131" t="str">
        <f>VLOOKUP(B81,ИСХОДНИК!A:P,15,FALSE())</f>
        <v>U6 PL40R</v>
      </c>
      <c r="K81" s="235">
        <f>VLOOKUP(B81,ИСХОДНИК!A:P,13,FALSE())</f>
        <v>105</v>
      </c>
      <c r="L81" s="235">
        <f>VLOOKUP(B81,ИСХОДНИК!A:P,14,FALSE())</f>
        <v>126</v>
      </c>
      <c r="M81" s="136" t="str">
        <f>IF(VLOOKUP(B81,ИСХОДНИК!A:R,18,FALSE())=1,ИСХОДНИК!$T$2,IF(VLOOKUP(B81,ИСХОДНИК!A:R,18,FALSE())=2,ИСХОДНИК!$T$5,IF(VLOOKUP(B62,ИСХОДНИК!A:R,18,FALSE())=3,ИСХОДНИК!$T$6)))</f>
        <v>◑</v>
      </c>
    </row>
    <row r="82" spans="2:13" ht="21" customHeight="1">
      <c r="B82" s="128" t="s">
        <v>739</v>
      </c>
      <c r="C82" s="456" t="str">
        <f>VLOOKUP(B82,ИСХОДНИК!A:P,3,FALSE())</f>
        <v>Универсальная прокладка DN 150. Мультипак 10 шт.</v>
      </c>
      <c r="D82" s="456"/>
      <c r="E82" s="456"/>
      <c r="F82" s="456"/>
      <c r="G82" s="456"/>
      <c r="H82" s="456"/>
      <c r="I82" s="131">
        <v>7</v>
      </c>
      <c r="J82" s="131" t="str">
        <f>VLOOKUP(B82,ИСХОДНИК!A:P,15,FALSE())</f>
        <v>U6 PL40R</v>
      </c>
      <c r="K82" s="235">
        <f>VLOOKUP(B82,ИСХОДНИК!A:P,13,FALSE())</f>
        <v>159</v>
      </c>
      <c r="L82" s="235">
        <f>VLOOKUP(B82,ИСХОДНИК!A:P,14,FALSE())</f>
        <v>190.79999999999998</v>
      </c>
      <c r="M82" s="136" t="str">
        <f>IF(VLOOKUP(B82,ИСХОДНИК!A:R,18,FALSE())=1,ИСХОДНИК!$T$2,IF(VLOOKUP(B82,ИСХОДНИК!A:R,18,FALSE())=2,ИСХОДНИК!$T$5,IF(VLOOKUP(B63,ИСХОДНИК!A:R,18,FALSE())=3,ИСХОДНИК!$T$6)))</f>
        <v>◑</v>
      </c>
    </row>
    <row r="83" spans="2:13" ht="21" customHeight="1">
      <c r="B83" s="128" t="s">
        <v>740</v>
      </c>
      <c r="C83" s="456" t="str">
        <f>VLOOKUP(B83,ИСХОДНИК!A:P,3,FALSE())</f>
        <v>Универсальная прокладка DN 200. Мультипак 10 шт.</v>
      </c>
      <c r="D83" s="456"/>
      <c r="E83" s="456"/>
      <c r="F83" s="456"/>
      <c r="G83" s="456"/>
      <c r="H83" s="456"/>
      <c r="I83" s="131">
        <v>7</v>
      </c>
      <c r="J83" s="131" t="str">
        <f>VLOOKUP(B83,ИСХОДНИК!A:P,15,FALSE())</f>
        <v>U6 PL40R</v>
      </c>
      <c r="K83" s="235">
        <f>VLOOKUP(B83,ИСХОДНИК!A:P,13,FALSE())</f>
        <v>235</v>
      </c>
      <c r="L83" s="235">
        <f>VLOOKUP(B83,ИСХОДНИК!A:P,14,FALSE())</f>
        <v>282</v>
      </c>
      <c r="M83" s="136" t="str">
        <f>IF(VLOOKUP(B83,ИСХОДНИК!A:R,18,FALSE())=1,ИСХОДНИК!$T$2,IF(VLOOKUP(B83,ИСХОДНИК!A:R,18,FALSE())=2,ИСХОДНИК!$T$5,IF(VLOOKUP(B64,ИСХОДНИК!A:R,18,FALSE())=3,ИСХОДНИК!$T$6)))</f>
        <v>◑</v>
      </c>
    </row>
    <row r="84" spans="2:13" ht="21" customHeight="1">
      <c r="B84" s="128" t="s">
        <v>741</v>
      </c>
      <c r="C84" s="456" t="str">
        <f>VLOOKUP(B84,ИСХОДНИК!A:P,3,FALSE())</f>
        <v>Универсальная прокладка DN 250. Мультипак 10 шт.</v>
      </c>
      <c r="D84" s="456"/>
      <c r="E84" s="456"/>
      <c r="F84" s="456"/>
      <c r="G84" s="456"/>
      <c r="H84" s="456"/>
      <c r="I84" s="131">
        <v>7</v>
      </c>
      <c r="J84" s="131" t="str">
        <f>VLOOKUP(B84,ИСХОДНИК!A:P,15,FALSE())</f>
        <v>U6 PL40R</v>
      </c>
      <c r="K84" s="235">
        <f>VLOOKUP(B84,ИСХОДНИК!A:P,13,FALSE())</f>
        <v>350</v>
      </c>
      <c r="L84" s="235">
        <f>VLOOKUP(B84,ИСХОДНИК!A:P,14,FALSE())</f>
        <v>420</v>
      </c>
      <c r="M84" s="136" t="str">
        <f>IF(VLOOKUP(B84,ИСХОДНИК!A:R,18,FALSE())=1,ИСХОДНИК!$T$2,IF(VLOOKUP(B84,ИСХОДНИК!A:R,18,FALSE())=2,ИСХОДНИК!$T$5,IF(VLOOKUP(B65,ИСХОДНИК!A:R,18,FALSE())=3,ИСХОДНИК!$T$6)))</f>
        <v>◑</v>
      </c>
    </row>
    <row r="85" spans="2:13" ht="21" customHeight="1">
      <c r="B85" s="128" t="s">
        <v>742</v>
      </c>
      <c r="C85" s="456" t="str">
        <f>VLOOKUP(B85,ИСХОДНИК!A:P,3,FALSE())</f>
        <v>Универсальная прокладка DN 300. Мультипак 10 шт.</v>
      </c>
      <c r="D85" s="456"/>
      <c r="E85" s="456"/>
      <c r="F85" s="456"/>
      <c r="G85" s="456"/>
      <c r="H85" s="456"/>
      <c r="I85" s="131">
        <v>7</v>
      </c>
      <c r="J85" s="131" t="str">
        <f>VLOOKUP(B85,ИСХОДНИК!A:P,15,FALSE())</f>
        <v>U6 PL40R</v>
      </c>
      <c r="K85" s="235">
        <f>VLOOKUP(B85,ИСХОДНИК!A:P,13,FALSE())</f>
        <v>470</v>
      </c>
      <c r="L85" s="235">
        <f>VLOOKUP(B85,ИСХОДНИК!A:P,14,FALSE())</f>
        <v>564</v>
      </c>
      <c r="M85" s="136" t="str">
        <f>IF(VLOOKUP(B85,ИСХОДНИК!A:R,18,FALSE())=1,ИСХОДНИК!$T$2,IF(VLOOKUP(B85,ИСХОДНИК!A:R,18,FALSE())=2,ИСХОДНИК!$T$5,IF(VLOOKUP(B66,ИСХОДНИК!A:R,18,FALSE())=3,ИСХОДНИК!$T$6)))</f>
        <v>◑</v>
      </c>
    </row>
    <row r="86" spans="2:13">
      <c r="B86" s="470"/>
      <c r="C86" s="470"/>
      <c r="D86" s="470"/>
      <c r="E86" s="470"/>
      <c r="F86" s="470"/>
      <c r="G86" s="470"/>
      <c r="H86" s="470"/>
      <c r="I86" s="470"/>
      <c r="J86" s="470"/>
      <c r="K86" s="470"/>
      <c r="L86" s="470"/>
      <c r="M86" s="471"/>
    </row>
    <row r="87" spans="2:13" ht="18" customHeight="1">
      <c r="B87" s="128" t="s">
        <v>745</v>
      </c>
      <c r="C87" s="456" t="str">
        <f>VLOOKUP(B87,ИСХОДНИК!A:P,3,FALSE())</f>
        <v>Комплект сальникового уплотнения DN 15-25.  Мультипак: 10 комплектов.</v>
      </c>
      <c r="D87" s="456"/>
      <c r="E87" s="456"/>
      <c r="F87" s="456"/>
      <c r="G87" s="456"/>
      <c r="H87" s="456"/>
      <c r="I87" s="131" t="s">
        <v>1605</v>
      </c>
      <c r="J87" s="131" t="str">
        <f>VLOOKUP(B87,ИСХОДНИК!A:P,15,FALSE())</f>
        <v>U6 PL40R</v>
      </c>
      <c r="K87" s="235">
        <f>VLOOKUP(B87,ИСХОДНИК!A:P,13,FALSE())</f>
        <v>150</v>
      </c>
      <c r="L87" s="235">
        <f>VLOOKUP(B87,ИСХОДНИК!A:P,14,FALSE())</f>
        <v>180</v>
      </c>
      <c r="M87" s="136" t="str">
        <f>IF(VLOOKUP(B87,ИСХОДНИК!A:R,18,FALSE())=1,ИСХОДНИК!$T$2,IF(VLOOKUP(B87,ИСХОДНИК!A:R,18,FALSE())=2,ИСХОДНИК!$T$5,IF(VLOOKUP(B66,ИСХОДНИК!A:R,18,FALSE())=3,ИСХОДНИК!$T$6)))</f>
        <v>◑</v>
      </c>
    </row>
    <row r="88" spans="2:13" ht="18" customHeight="1">
      <c r="B88" s="128" t="s">
        <v>750</v>
      </c>
      <c r="C88" s="456" t="str">
        <f>VLOOKUP(B88,ИСХОДНИК!A:P,3,FALSE())</f>
        <v>Комплект сальникового уплотнения DN 32-50. Мультипак: 10 комплектов.</v>
      </c>
      <c r="D88" s="456"/>
      <c r="E88" s="456"/>
      <c r="F88" s="456"/>
      <c r="G88" s="456"/>
      <c r="H88" s="456"/>
      <c r="I88" s="131" t="s">
        <v>1605</v>
      </c>
      <c r="J88" s="131" t="str">
        <f>VLOOKUP(B88,ИСХОДНИК!A:P,15,FALSE())</f>
        <v>U6 PL40R</v>
      </c>
      <c r="K88" s="235">
        <f>VLOOKUP(B88,ИСХОДНИК!A:P,13,FALSE())</f>
        <v>255</v>
      </c>
      <c r="L88" s="235">
        <f>VLOOKUP(B88,ИСХОДНИК!A:P,14,FALSE())</f>
        <v>306</v>
      </c>
      <c r="M88" s="136" t="str">
        <f>IF(VLOOKUP(B88,ИСХОДНИК!A:R,18,FALSE())=1,ИСХОДНИК!$T$2,IF(VLOOKUP(B88,ИСХОДНИК!A:R,18,FALSE())=2,ИСХОДНИК!$T$5,IF(VLOOKUP(B67,ИСХОДНИК!A:R,18,FALSE())=3,ИСХОДНИК!$T$6)))</f>
        <v>◑</v>
      </c>
    </row>
    <row r="89" spans="2:13" ht="18" customHeight="1">
      <c r="B89" s="128" t="s">
        <v>751</v>
      </c>
      <c r="C89" s="456" t="str">
        <f>VLOOKUP(B89,ИСХОДНИК!A:P,3,FALSE())</f>
        <v>Комплект сальникового уплотнения DN 65. Мультипак: 10 комплектов.</v>
      </c>
      <c r="D89" s="456"/>
      <c r="E89" s="456"/>
      <c r="F89" s="456"/>
      <c r="G89" s="456"/>
      <c r="H89" s="456"/>
      <c r="I89" s="131" t="s">
        <v>1605</v>
      </c>
      <c r="J89" s="131" t="str">
        <f>VLOOKUP(B89,ИСХОДНИК!A:P,15,FALSE())</f>
        <v>U6 PL40R</v>
      </c>
      <c r="K89" s="235">
        <f>VLOOKUP(B89,ИСХОДНИК!A:P,13,FALSE())</f>
        <v>499</v>
      </c>
      <c r="L89" s="235">
        <f>VLOOKUP(B89,ИСХОДНИК!A:P,14,FALSE())</f>
        <v>598.79999999999995</v>
      </c>
      <c r="M89" s="136" t="str">
        <f>IF(VLOOKUP(B89,ИСХОДНИК!A:R,18,FALSE())=1,ИСХОДНИК!$T$2,IF(VLOOKUP(B89,ИСХОДНИК!A:R,18,FALSE())=2,ИСХОДНИК!$T$5,IF(VLOOKUP(B68,ИСХОДНИК!A:R,18,FALSE())=3,ИСХОДНИК!$T$6)))</f>
        <v>◑</v>
      </c>
    </row>
    <row r="90" spans="2:13" ht="18" customHeight="1">
      <c r="B90" s="128" t="s">
        <v>752</v>
      </c>
      <c r="C90" s="456" t="str">
        <f>VLOOKUP(B90,ИСХОДНИК!A:P,3,FALSE())</f>
        <v>Комплект сальникового уплотнения DN 80.  Мультипак: 10 комплектов.</v>
      </c>
      <c r="D90" s="456"/>
      <c r="E90" s="456"/>
      <c r="F90" s="456"/>
      <c r="G90" s="456"/>
      <c r="H90" s="456"/>
      <c r="I90" s="131" t="s">
        <v>1605</v>
      </c>
      <c r="J90" s="131" t="str">
        <f>VLOOKUP(B90,ИСХОДНИК!A:P,15,FALSE())</f>
        <v>U6 PL40R</v>
      </c>
      <c r="K90" s="235">
        <f>VLOOKUP(B90,ИСХОДНИК!A:P,13,FALSE())</f>
        <v>580</v>
      </c>
      <c r="L90" s="235">
        <f>VLOOKUP(B90,ИСХОДНИК!A:P,14,FALSE())</f>
        <v>696</v>
      </c>
      <c r="M90" s="136" t="str">
        <f>IF(VLOOKUP(B90,ИСХОДНИК!A:R,18,FALSE())=1,ИСХОДНИК!$T$2,IF(VLOOKUP(B90,ИСХОДНИК!A:R,18,FALSE())=2,ИСХОДНИК!$T$5,IF(VLOOKUP(B69,ИСХОДНИК!A:R,18,FALSE())=3,ИСХОДНИК!$T$6)))</f>
        <v>◑</v>
      </c>
    </row>
    <row r="91" spans="2:13" ht="18" customHeight="1">
      <c r="B91" s="128" t="s">
        <v>753</v>
      </c>
      <c r="C91" s="456" t="str">
        <f>VLOOKUP(B91,ИСХОДНИК!A:P,3,FALSE())</f>
        <v>Комплект сальникового уплотнения DN 100-150.Мультипак: 5 комплектов.</v>
      </c>
      <c r="D91" s="456"/>
      <c r="E91" s="456"/>
      <c r="F91" s="456"/>
      <c r="G91" s="456"/>
      <c r="H91" s="456"/>
      <c r="I91" s="131" t="s">
        <v>1605</v>
      </c>
      <c r="J91" s="131" t="str">
        <f>VLOOKUP(B91,ИСХОДНИК!A:P,15,FALSE())</f>
        <v>U6 PL40R</v>
      </c>
      <c r="K91" s="235">
        <f>VLOOKUP(B91,ИСХОДНИК!A:P,13,FALSE())</f>
        <v>480</v>
      </c>
      <c r="L91" s="235">
        <f>VLOOKUP(B91,ИСХОДНИК!A:P,14,FALSE())</f>
        <v>576</v>
      </c>
      <c r="M91" s="136" t="str">
        <f>IF(VLOOKUP(B91,ИСХОДНИК!A:R,18,FALSE())=1,ИСХОДНИК!$T$2,IF(VLOOKUP(B91,ИСХОДНИК!A:R,18,FALSE())=2,ИСХОДНИК!$T$5,IF(VLOOKUP(B70,ИСХОДНИК!A:R,18,FALSE())=3,ИСХОДНИК!$T$6)))</f>
        <v>◑</v>
      </c>
    </row>
    <row r="92" spans="2:13" ht="18" customHeight="1">
      <c r="B92" s="128" t="s">
        <v>754</v>
      </c>
      <c r="C92" s="456" t="str">
        <f>VLOOKUP(B92,ИСХОДНИК!A:P,3,FALSE())</f>
        <v xml:space="preserve">Комплект сальникового уплотнения DN 200. </v>
      </c>
      <c r="D92" s="456"/>
      <c r="E92" s="456"/>
      <c r="F92" s="456"/>
      <c r="G92" s="456"/>
      <c r="H92" s="456"/>
      <c r="I92" s="131" t="s">
        <v>1605</v>
      </c>
      <c r="J92" s="131" t="str">
        <f>VLOOKUP(B92,ИСХОДНИК!A:P,15,FALSE())</f>
        <v>U6 PL40R</v>
      </c>
      <c r="K92" s="235">
        <f>VLOOKUP(B92,ИСХОДНИК!A:P,13,FALSE())</f>
        <v>350</v>
      </c>
      <c r="L92" s="235">
        <f>VLOOKUP(B92,ИСХОДНИК!A:P,14,FALSE())</f>
        <v>420</v>
      </c>
      <c r="M92" s="136" t="str">
        <f>IF(VLOOKUP(B92,ИСХОДНИК!A:R,18,FALSE())=1,ИСХОДНИК!$T$2,IF(VLOOKUP(B92,ИСХОДНИК!A:R,18,FALSE())=2,ИСХОДНИК!$T$5,IF(VLOOKUP(B71,ИСХОДНИК!A:R,18,FALSE())=3,ИСХОДНИК!$T$6)))</f>
        <v>◑</v>
      </c>
    </row>
    <row r="93" spans="2:13">
      <c r="J93" s="131"/>
      <c r="K93" s="235"/>
      <c r="L93" s="235"/>
      <c r="M93" s="131"/>
    </row>
    <row r="94" spans="2:13" ht="15.75" customHeight="1">
      <c r="B94" s="128" t="s">
        <v>1003</v>
      </c>
      <c r="C94" s="457" t="str">
        <f>VLOOKUP(B94,ИСХОДНИК!A:P,3,FALSE())</f>
        <v>Ремонтный комплект для SVA 15-25. Мультипак 5 комплектов</v>
      </c>
      <c r="D94" s="457"/>
      <c r="E94" s="457"/>
      <c r="F94" s="457"/>
      <c r="G94" s="457"/>
      <c r="H94" s="457"/>
      <c r="I94" s="131" t="s">
        <v>1606</v>
      </c>
      <c r="J94" s="131" t="str">
        <f>VLOOKUP(B94,ИСХОДНИК!A:P,15,FALSE())</f>
        <v>U6 PL40R</v>
      </c>
      <c r="K94" s="235">
        <f>VLOOKUP(B94,ИСХОДНИК!A:P,13,FALSE())</f>
        <v>65</v>
      </c>
      <c r="L94" s="235">
        <f>VLOOKUP(B94,ИСХОДНИК!A:P,14,FALSE())</f>
        <v>78</v>
      </c>
      <c r="M94" s="136" t="str">
        <f>IF(VLOOKUP(B94,ИСХОДНИК!A:R,18,FALSE())=1,ИСХОДНИК!$T$2,IF(VLOOKUP(B94,ИСХОДНИК!A:R,18,FALSE())=2,ИСХОДНИК!$T$5,IF(VLOOKUP(B73,ИСХОДНИК!A:R,18,FALSE())=3,ИСХОДНИК!$T$6)))</f>
        <v>◑</v>
      </c>
    </row>
    <row r="95" spans="2:13" ht="15.75" customHeight="1">
      <c r="B95" s="128" t="s">
        <v>1004</v>
      </c>
      <c r="C95" s="457" t="str">
        <f>VLOOKUP(B95,ИСХОДНИК!A:P,3,FALSE())</f>
        <v>Ремонтный комплект для SVA 32-40. Мультипак 5 комплектов</v>
      </c>
      <c r="D95" s="457"/>
      <c r="E95" s="457"/>
      <c r="F95" s="457"/>
      <c r="G95" s="457"/>
      <c r="H95" s="457"/>
      <c r="I95" s="131" t="s">
        <v>1606</v>
      </c>
      <c r="J95" s="131" t="str">
        <f>VLOOKUP(B95,ИСХОДНИК!A:P,15,FALSE())</f>
        <v>U6 PL40R</v>
      </c>
      <c r="K95" s="235">
        <f>VLOOKUP(B95,ИСХОДНИК!A:P,13,FALSE())</f>
        <v>115</v>
      </c>
      <c r="L95" s="235">
        <f>VLOOKUP(B95,ИСХОДНИК!A:P,14,FALSE())</f>
        <v>138</v>
      </c>
      <c r="M95" s="327" t="str">
        <f>IF(VLOOKUP(B95,ИСХОДНИК!A:R,18,FALSE())=1,ИСХОДНИК!$T$2,IF(VLOOKUP(B95,ИСХОДНИК!A:R,18,FALSE())=2,ИСХОДНИК!$T$5,IF(VLOOKUP(B53,ИСХОДНИК!A:R,18,FALSE())=3,ИСХОДНИК!$T$6)))</f>
        <v>○</v>
      </c>
    </row>
    <row r="96" spans="2:13" ht="15.75" customHeight="1">
      <c r="B96" s="128" t="s">
        <v>1005</v>
      </c>
      <c r="C96" s="457" t="str">
        <f>VLOOKUP(B96,ИСХОДНИК!A:P,3,FALSE())</f>
        <v>Ремонтный комплект для SVA 50</v>
      </c>
      <c r="D96" s="457"/>
      <c r="E96" s="457"/>
      <c r="F96" s="457"/>
      <c r="G96" s="457"/>
      <c r="H96" s="457"/>
      <c r="I96" s="131" t="s">
        <v>1606</v>
      </c>
      <c r="J96" s="131" t="str">
        <f>VLOOKUP(B96,ИСХОДНИК!A:P,15,FALSE())</f>
        <v>U6 PL40R</v>
      </c>
      <c r="K96" s="235">
        <f>VLOOKUP(B96,ИСХОДНИК!A:P,13,FALSE())</f>
        <v>38</v>
      </c>
      <c r="L96" s="235">
        <f>VLOOKUP(B96,ИСХОДНИК!A:P,14,FALSE())</f>
        <v>45.6</v>
      </c>
      <c r="M96" s="327" t="str">
        <f>IF(VLOOKUP(B96,ИСХОДНИК!A:R,18,FALSE())=1,ИСХОДНИК!$T$2,IF(VLOOKUP(B96,ИСХОДНИК!A:R,18,FALSE())=2,ИСХОДНИК!$T$5,IF(VLOOKUP(B96,ИСХОДНИК!A:R,18,FALSE())=3,ИСХОДНИК!$T$6)))</f>
        <v>○</v>
      </c>
    </row>
    <row r="97" spans="2:13" ht="15.75" customHeight="1">
      <c r="B97" s="128" t="s">
        <v>1006</v>
      </c>
      <c r="C97" s="457" t="str">
        <f>VLOOKUP(B97,ИСХОДНИК!A:P,3,FALSE())</f>
        <v>Ремонтный комплект для SVA 65</v>
      </c>
      <c r="D97" s="457"/>
      <c r="E97" s="457"/>
      <c r="F97" s="457"/>
      <c r="G97" s="457"/>
      <c r="H97" s="457"/>
      <c r="I97" s="131" t="s">
        <v>1606</v>
      </c>
      <c r="J97" s="131" t="str">
        <f>VLOOKUP(B97,ИСХОДНИК!A:P,15,FALSE())</f>
        <v>U6 PL40R</v>
      </c>
      <c r="K97" s="235">
        <f>VLOOKUP(B97,ИСХОДНИК!A:P,13,FALSE())</f>
        <v>45</v>
      </c>
      <c r="L97" s="235">
        <f>VLOOKUP(B97,ИСХОДНИК!A:P,14,FALSE())</f>
        <v>54</v>
      </c>
      <c r="M97" s="327" t="str">
        <f>IF(VLOOKUP(B97,ИСХОДНИК!A:R,18,FALSE())=1,ИСХОДНИК!$T$2,IF(VLOOKUP(B97,ИСХОДНИК!A:R,18,FALSE())=2,ИСХОДНИК!$T$5,IF(VLOOKUP(B97,ИСХОДНИК!A:R,18,FALSE())=3,ИСХОДНИК!$T$6)))</f>
        <v>○</v>
      </c>
    </row>
    <row r="98" spans="2:13" ht="15.75" customHeight="1">
      <c r="B98" s="128" t="s">
        <v>1007</v>
      </c>
      <c r="C98" s="457" t="str">
        <f>VLOOKUP(B98,ИСХОДНИК!A:P,3,FALSE())</f>
        <v>Ремонтный комплект для SVA 80</v>
      </c>
      <c r="D98" s="457"/>
      <c r="E98" s="457"/>
      <c r="F98" s="457"/>
      <c r="G98" s="457"/>
      <c r="H98" s="457"/>
      <c r="I98" s="131" t="s">
        <v>1606</v>
      </c>
      <c r="J98" s="131" t="str">
        <f>VLOOKUP(B98,ИСХОДНИК!A:P,15,FALSE())</f>
        <v>U6 PL40R</v>
      </c>
      <c r="K98" s="235">
        <f>VLOOKUP(B98,ИСХОДНИК!A:P,13,FALSE())</f>
        <v>52</v>
      </c>
      <c r="L98" s="235">
        <f>VLOOKUP(B98,ИСХОДНИК!A:P,14,FALSE())</f>
        <v>62.4</v>
      </c>
      <c r="M98" s="136" t="str">
        <f>IF(VLOOKUP(B98,ИСХОДНИК!A:R,18,FALSE())=1,ИСХОДНИК!$T$2,IF(VLOOKUP(B98,ИСХОДНИК!A:R,18,FALSE())=2,ИСХОДНИК!$T$5,IF(VLOOKUP(B98,ИСХОДНИК!A:R,18,FALSE())=3,ИСХОДНИК!$T$6)))</f>
        <v>◑</v>
      </c>
    </row>
    <row r="99" spans="2:13" ht="15.75" customHeight="1">
      <c r="B99" s="128" t="s">
        <v>1008</v>
      </c>
      <c r="C99" s="457" t="str">
        <f>VLOOKUP(B99,ИСХОДНИК!A:P,3,FALSE())</f>
        <v>Ремонтный комплект для SVA 100</v>
      </c>
      <c r="D99" s="457"/>
      <c r="E99" s="457"/>
      <c r="F99" s="457"/>
      <c r="G99" s="457"/>
      <c r="H99" s="457"/>
      <c r="I99" s="131" t="s">
        <v>1606</v>
      </c>
      <c r="J99" s="131" t="str">
        <f>VLOOKUP(B99,ИСХОДНИК!A:P,15,FALSE())</f>
        <v>U6 PL40R</v>
      </c>
      <c r="K99" s="235">
        <f>VLOOKUP(B99,ИСХОДНИК!A:P,13,FALSE())</f>
        <v>85</v>
      </c>
      <c r="L99" s="235">
        <f>VLOOKUP(B99,ИСХОДНИК!A:P,14,FALSE())</f>
        <v>102</v>
      </c>
      <c r="M99" s="327" t="str">
        <f>IF(VLOOKUP(B99,ИСХОДНИК!A:R,18,FALSE())=1,ИСХОДНИК!$T$2,IF(VLOOKUP(B99,ИСХОДНИК!A:R,18,FALSE())=2,ИСХОДНИК!$T$5,IF(VLOOKUP(B99,ИСХОДНИК!A:R,18,FALSE())=3,ИСХОДНИК!$T$6)))</f>
        <v>○</v>
      </c>
    </row>
    <row r="100" spans="2:13" ht="15.75" customHeight="1">
      <c r="B100" s="128" t="s">
        <v>1009</v>
      </c>
      <c r="C100" s="457" t="str">
        <f>VLOOKUP(B100,ИСХОДНИК!A:P,3,FALSE())</f>
        <v>Ремонтный комплект для SVA 125</v>
      </c>
      <c r="D100" s="457"/>
      <c r="E100" s="457"/>
      <c r="F100" s="457"/>
      <c r="G100" s="457"/>
      <c r="H100" s="457"/>
      <c r="I100" s="131" t="s">
        <v>1606</v>
      </c>
      <c r="J100" s="131" t="str">
        <f>VLOOKUP(B100,ИСХОДНИК!A:P,15,FALSE())</f>
        <v>U6 PL40R</v>
      </c>
      <c r="K100" s="235">
        <f>VLOOKUP(B100,ИСХОДНИК!A:P,13,FALSE())</f>
        <v>135</v>
      </c>
      <c r="L100" s="235">
        <f>VLOOKUP(B100,ИСХОДНИК!A:P,14,FALSE())</f>
        <v>162</v>
      </c>
      <c r="M100" s="327" t="str">
        <f>IF(VLOOKUP(B100,ИСХОДНИК!A:R,18,FALSE())=1,ИСХОДНИК!$T$2,IF(VLOOKUP(B100,ИСХОДНИК!A:R,18,FALSE())=2,ИСХОДНИК!$T$5,IF(VLOOKUP(B100,ИСХОДНИК!A:R,18,FALSE())=3,ИСХОДНИК!$T$6)))</f>
        <v>○</v>
      </c>
    </row>
    <row r="101" spans="2:13" ht="15.75" customHeight="1">
      <c r="B101" s="128" t="s">
        <v>1010</v>
      </c>
      <c r="C101" s="457" t="str">
        <f>VLOOKUP(B101,ИСХОДНИК!A:P,3,FALSE())</f>
        <v>Ремонтный комплект для SVA 150</v>
      </c>
      <c r="D101" s="457"/>
      <c r="E101" s="457"/>
      <c r="F101" s="457"/>
      <c r="G101" s="457"/>
      <c r="H101" s="457"/>
      <c r="I101" s="131" t="s">
        <v>1606</v>
      </c>
      <c r="J101" s="131" t="str">
        <f>VLOOKUP(B101,ИСХОДНИК!A:P,15,FALSE())</f>
        <v>U6 PL40R</v>
      </c>
      <c r="K101" s="235">
        <f>VLOOKUP(B101,ИСХОДНИК!A:P,13,FALSE())</f>
        <v>195</v>
      </c>
      <c r="L101" s="235">
        <f>VLOOKUP(B101,ИСХОДНИК!A:P,14,FALSE())</f>
        <v>234</v>
      </c>
      <c r="M101" s="327" t="str">
        <f>IF(VLOOKUP(B101,ИСХОДНИК!A:R,18,FALSE())=1,ИСХОДНИК!$T$2,IF(VLOOKUP(B101,ИСХОДНИК!A:R,18,FALSE())=2,ИСХОДНИК!$T$5,IF(VLOOKUP(B101,ИСХОДНИК!A:R,18,FALSE())=3,ИСХОДНИК!$T$6)))</f>
        <v>○</v>
      </c>
    </row>
    <row r="102" spans="2:13" ht="15.75" customHeight="1">
      <c r="B102" s="128" t="s">
        <v>1011</v>
      </c>
      <c r="C102" s="457" t="str">
        <f>VLOOKUP(B102,ИСХОДНИК!A:P,3,FALSE())</f>
        <v>Ремонтный комплект для SVA 200</v>
      </c>
      <c r="D102" s="457"/>
      <c r="E102" s="457"/>
      <c r="F102" s="457"/>
      <c r="G102" s="457"/>
      <c r="H102" s="457"/>
      <c r="I102" s="131" t="s">
        <v>1606</v>
      </c>
      <c r="J102" s="131" t="str">
        <f>VLOOKUP(B102,ИСХОДНИК!A:P,15,FALSE())</f>
        <v>U6 PL40R</v>
      </c>
      <c r="K102" s="235">
        <f>VLOOKUP(B102,ИСХОДНИК!A:P,13,FALSE())</f>
        <v>350</v>
      </c>
      <c r="L102" s="235">
        <f>VLOOKUP(B102,ИСХОДНИК!A:P,14,FALSE())</f>
        <v>420</v>
      </c>
      <c r="M102" s="327" t="str">
        <f>IF(VLOOKUP(B102,ИСХОДНИК!A:R,18,FALSE())=1,ИСХОДНИК!$T$2,IF(VLOOKUP(B102,ИСХОДНИК!A:R,18,FALSE())=2,ИСХОДНИК!$T$5,IF(VLOOKUP(B102,ИСХОДНИК!A:R,18,FALSE())=3,ИСХОДНИК!$T$6)))</f>
        <v>○</v>
      </c>
    </row>
    <row r="103" spans="2:13" ht="15.75" customHeight="1">
      <c r="B103" s="128" t="s">
        <v>1012</v>
      </c>
      <c r="C103" s="457" t="str">
        <f>VLOOKUP(B103,ИСХОДНИК!A:P,3,FALSE())</f>
        <v>Ремонтный комплект для SVA 250</v>
      </c>
      <c r="D103" s="457"/>
      <c r="E103" s="457"/>
      <c r="F103" s="457"/>
      <c r="G103" s="457"/>
      <c r="H103" s="457"/>
      <c r="I103" s="131" t="s">
        <v>1606</v>
      </c>
      <c r="J103" s="131" t="str">
        <f>VLOOKUP(B103,ИСХОДНИК!A:P,15,FALSE())</f>
        <v>U6 PL40R</v>
      </c>
      <c r="K103" s="235">
        <f>VLOOKUP(B103,ИСХОДНИК!A:P,13,FALSE())</f>
        <v>560</v>
      </c>
      <c r="L103" s="235">
        <f>VLOOKUP(B103,ИСХОДНИК!A:P,14,FALSE())</f>
        <v>672</v>
      </c>
      <c r="M103" s="327" t="str">
        <f>IF(VLOOKUP(B103,ИСХОДНИК!A:R,18,FALSE())=1,ИСХОДНИК!$T$2,IF(VLOOKUP(B103,ИСХОДНИК!A:R,18,FALSE())=2,ИСХОДНИК!$T$5,IF(VLOOKUP(B103,ИСХОДНИК!A:R,18,FALSE())=3,ИСХОДНИК!$T$6)))</f>
        <v>○</v>
      </c>
    </row>
    <row r="104" spans="2:13" ht="15.75" customHeight="1">
      <c r="B104" s="128" t="s">
        <v>1013</v>
      </c>
      <c r="C104" s="457" t="str">
        <f>VLOOKUP(B104,ИСХОДНИК!A:P,3,FALSE())</f>
        <v>Ремонтный комплект для SVA 300</v>
      </c>
      <c r="D104" s="457"/>
      <c r="E104" s="457"/>
      <c r="F104" s="457"/>
      <c r="G104" s="457"/>
      <c r="H104" s="457"/>
      <c r="I104" s="131" t="s">
        <v>1606</v>
      </c>
      <c r="J104" s="131" t="str">
        <f>VLOOKUP(B104,ИСХОДНИК!A:P,15,FALSE())</f>
        <v>U6 PL40R</v>
      </c>
      <c r="K104" s="235">
        <f>VLOOKUP(B104,ИСХОДНИК!A:P,13,FALSE())</f>
        <v>870</v>
      </c>
      <c r="L104" s="235">
        <f>VLOOKUP(B104,ИСХОДНИК!A:P,14,FALSE())</f>
        <v>1044</v>
      </c>
      <c r="M104" s="327" t="str">
        <f>IF(VLOOKUP(B104,ИСХОДНИК!A:R,18,FALSE())=1,ИСХОДНИК!$T$2,IF(VLOOKUP(B104,ИСХОДНИК!A:R,18,FALSE())=2,ИСХОДНИК!$T$5,IF(VLOOKUP(B104,ИСХОДНИК!A:R,18,FALSE())=3,ИСХОДНИК!$T$6)))</f>
        <v>○</v>
      </c>
    </row>
    <row r="105" spans="2:13" ht="15.75" customHeight="1">
      <c r="B105" s="128" t="s">
        <v>1014</v>
      </c>
      <c r="C105" s="457" t="str">
        <f>VLOOKUP(B105,ИСХОДНИК!A:P,3,FALSE())</f>
        <v>Ремонтный комплект для SVA 350</v>
      </c>
      <c r="D105" s="457"/>
      <c r="E105" s="457"/>
      <c r="F105" s="457"/>
      <c r="G105" s="457"/>
      <c r="H105" s="457"/>
      <c r="I105" s="131" t="s">
        <v>1606</v>
      </c>
      <c r="J105" s="131" t="str">
        <f>VLOOKUP(B105,ИСХОДНИК!A:P,15,FALSE())</f>
        <v>U6 PL40R</v>
      </c>
      <c r="K105" s="235">
        <f>VLOOKUP(B105,ИСХОДНИК!A:P,13,FALSE())</f>
        <v>1300</v>
      </c>
      <c r="L105" s="235">
        <f>VLOOKUP(B105,ИСХОДНИК!A:P,14,FALSE())</f>
        <v>1560</v>
      </c>
      <c r="M105" s="327" t="str">
        <f>IF(VLOOKUP(B105,ИСХОДНИК!A:R,18,FALSE())=1,ИСХОДНИК!$T$2,IF(VLOOKUP(B105,ИСХОДНИК!A:R,18,FALSE())=2,ИСХОДНИК!$T$5,IF(VLOOKUP(B105,ИСХОДНИК!A:R,18,FALSE())=3,ИСХОДНИК!$T$6)))</f>
        <v>○</v>
      </c>
    </row>
    <row r="106" spans="2:13">
      <c r="J106" s="131"/>
      <c r="K106" s="235"/>
      <c r="L106" s="235"/>
      <c r="M106" s="131"/>
    </row>
    <row r="107" spans="2:13" ht="18" customHeight="1">
      <c r="B107" s="128" t="s">
        <v>1607</v>
      </c>
      <c r="C107" s="458" t="str">
        <f>VLOOKUP(B107,ИСХОДНИК!A:P,3,FALSE())</f>
        <v>Колпачок с прокладкой для SVA, SCA, REG (DN 15-25).</v>
      </c>
      <c r="D107" s="459"/>
      <c r="E107" s="459"/>
      <c r="F107" s="459"/>
      <c r="G107" s="459"/>
      <c r="H107" s="460"/>
      <c r="I107" s="131">
        <v>14</v>
      </c>
      <c r="J107" s="131" t="str">
        <f>VLOOKUP(B107,ИСХОДНИК!A:P,15,FALSE())</f>
        <v>U6 PL40R</v>
      </c>
      <c r="K107" s="235">
        <f>VLOOKUP(B107,ИСХОДНИК!A:P,13,FALSE())</f>
        <v>11</v>
      </c>
      <c r="L107" s="235">
        <f>VLOOKUP(B107,ИСХОДНИК!A:P,14,FALSE())</f>
        <v>13.2</v>
      </c>
      <c r="M107" s="136" t="str">
        <f>IF(VLOOKUP(B107,ИСХОДНИК!A:R,18,FALSE())=1,ИСХОДНИК!$T$2,IF(VLOOKUP(B107,ИСХОДНИК!A:R,18,FALSE())=2,ИСХОДНИК!$T$5,IF(VLOOKUP(B107,ИСХОДНИК!A:R,18,FALSE())=3,ИСХОДНИК!$T$6)))</f>
        <v>◑</v>
      </c>
    </row>
    <row r="108" spans="2:13" ht="18" customHeight="1">
      <c r="B108" s="128" t="s">
        <v>1608</v>
      </c>
      <c r="C108" s="458" t="str">
        <f>VLOOKUP(B108,ИСХОДНИК!A:P,3,FALSE())</f>
        <v xml:space="preserve">Колпачок с прокладкой для SVA, SCA, REG (DN 32-50). </v>
      </c>
      <c r="D108" s="459"/>
      <c r="E108" s="459"/>
      <c r="F108" s="459"/>
      <c r="G108" s="459"/>
      <c r="H108" s="460"/>
      <c r="I108" s="131">
        <v>14</v>
      </c>
      <c r="J108" s="131" t="str">
        <f>VLOOKUP(B108,ИСХОДНИК!A:P,15,FALSE())</f>
        <v>U6 PL40R</v>
      </c>
      <c r="K108" s="235">
        <f>VLOOKUP(B108,ИСХОДНИК!A:P,13,FALSE())</f>
        <v>19</v>
      </c>
      <c r="L108" s="235">
        <f>VLOOKUP(B108,ИСХОДНИК!A:P,14,FALSE())</f>
        <v>22.8</v>
      </c>
      <c r="M108" s="136" t="str">
        <f>IF(VLOOKUP(B108,ИСХОДНИК!A:R,18,FALSE())=1,ИСХОДНИК!$T$2,IF(VLOOKUP(B108,ИСХОДНИК!A:R,18,FALSE())=2,ИСХОДНИК!$T$5,IF(VLOOKUP(B108,ИСХОДНИК!A:R,18,FALSE())=3,ИСХОДНИК!$T$6)))</f>
        <v>◑</v>
      </c>
    </row>
    <row r="109" spans="2:13" ht="18" customHeight="1">
      <c r="B109" s="128" t="s">
        <v>1610</v>
      </c>
      <c r="C109" s="458" t="str">
        <f>VLOOKUP(B109,ИСХОДНИК!A:P,3,FALSE())</f>
        <v>Колпачок с прокладкой для SVA, SCA, REG (DN 65)</v>
      </c>
      <c r="D109" s="459"/>
      <c r="E109" s="459"/>
      <c r="F109" s="459"/>
      <c r="G109" s="459"/>
      <c r="H109" s="460"/>
      <c r="I109" s="131">
        <v>14</v>
      </c>
      <c r="J109" s="131" t="str">
        <f>VLOOKUP(B109,ИСХОДНИК!A:P,15,FALSE())</f>
        <v>U6 PL40R</v>
      </c>
      <c r="K109" s="235">
        <f>VLOOKUP(B109,ИСХОДНИК!A:P,13,FALSE())</f>
        <v>21</v>
      </c>
      <c r="L109" s="235">
        <f>VLOOKUP(B109,ИСХОДНИК!A:P,14,FALSE())</f>
        <v>25.2</v>
      </c>
      <c r="M109" s="136" t="str">
        <f>IF(VLOOKUP(B109,ИСХОДНИК!A:R,18,FALSE())=1,ИСХОДНИК!$T$2,IF(VLOOKUP(B109,ИСХОДНИК!A:R,18,FALSE())=2,ИСХОДНИК!$T$5,IF(VLOOKUP(B109,ИСХОДНИК!A:R,18,FALSE())=3,ИСХОДНИК!$T$6)))</f>
        <v>◑</v>
      </c>
    </row>
    <row r="110" spans="2:13" ht="18" customHeight="1">
      <c r="B110" s="128" t="s">
        <v>1611</v>
      </c>
      <c r="C110" s="458" t="str">
        <f>VLOOKUP(B110,ИСХОДНИК!A:P,3,FALSE())</f>
        <v>Колпачок с прокладкой для SVA, SCA (DN 80-100)</v>
      </c>
      <c r="D110" s="459"/>
      <c r="E110" s="459"/>
      <c r="F110" s="459"/>
      <c r="G110" s="459"/>
      <c r="H110" s="460"/>
      <c r="I110" s="131">
        <v>14</v>
      </c>
      <c r="J110" s="131" t="str">
        <f>VLOOKUP(B110,ИСХОДНИК!A:P,15,FALSE())</f>
        <v>U6 PL40R</v>
      </c>
      <c r="K110" s="235">
        <f>VLOOKUP(B110,ИСХОДНИК!A:P,13,FALSE())</f>
        <v>33</v>
      </c>
      <c r="L110" s="235">
        <f>VLOOKUP(B110,ИСХОДНИК!A:P,14,FALSE())</f>
        <v>39.6</v>
      </c>
      <c r="M110" s="136" t="str">
        <f>IF(VLOOKUP(B110,ИСХОДНИК!A:R,18,FALSE())=1,ИСХОДНИК!$T$2,IF(VLOOKUP(B110,ИСХОДНИК!A:R,18,FALSE())=2,ИСХОДНИК!$T$5,IF(VLOOKUP(B110,ИСХОДНИК!A:R,18,FALSE())=3,ИСХОДНИК!$T$6)))</f>
        <v>◑</v>
      </c>
    </row>
    <row r="111" spans="2:13" ht="18" customHeight="1">
      <c r="B111" s="128" t="s">
        <v>1612</v>
      </c>
      <c r="C111" s="458" t="str">
        <f>VLOOKUP(B111,ИСХОДНИК!A:P,3,FALSE())</f>
        <v>Колпачок с прокладкой для SVA, SCA (DN 125-150)</v>
      </c>
      <c r="D111" s="459"/>
      <c r="E111" s="459"/>
      <c r="F111" s="459"/>
      <c r="G111" s="459"/>
      <c r="H111" s="460"/>
      <c r="I111" s="131">
        <v>14</v>
      </c>
      <c r="J111" s="131" t="str">
        <f>VLOOKUP(B111,ИСХОДНИК!A:P,15,FALSE())</f>
        <v>U6 PL40R</v>
      </c>
      <c r="K111" s="235">
        <f>VLOOKUP(B111,ИСХОДНИК!A:P,13,FALSE())</f>
        <v>49</v>
      </c>
      <c r="L111" s="235">
        <f>VLOOKUP(B111,ИСХОДНИК!A:P,14,FALSE())</f>
        <v>58.8</v>
      </c>
      <c r="M111" s="136" t="str">
        <f>IF(VLOOKUP(B111,ИСХОДНИК!A:R,18,FALSE())=1,ИСХОДНИК!$T$2,IF(VLOOKUP(B111,ИСХОДНИК!A:R,18,FALSE())=2,ИСХОДНИК!$T$5,IF(VLOOKUP(B111,ИСХОДНИК!A:R,18,FALSE())=3,ИСХОДНИК!$T$6)))</f>
        <v>◑</v>
      </c>
    </row>
    <row r="112" spans="2:13" ht="18" customHeight="1">
      <c r="B112" s="128" t="s">
        <v>1613</v>
      </c>
      <c r="C112" s="458" t="str">
        <f>VLOOKUP(B112,ИСХОДНИК!A:P,3,FALSE())</f>
        <v>Колпачок с прокладкой SVA (DN 200-350)</v>
      </c>
      <c r="D112" s="459"/>
      <c r="E112" s="459"/>
      <c r="F112" s="459"/>
      <c r="G112" s="459"/>
      <c r="H112" s="460"/>
      <c r="I112" s="131">
        <v>14</v>
      </c>
      <c r="J112" s="131" t="str">
        <f>VLOOKUP(B112,ИСХОДНИК!A:P,15,FALSE())</f>
        <v>U6 PL40R</v>
      </c>
      <c r="K112" s="235">
        <f>VLOOKUP(B112,ИСХОДНИК!A:P,13,FALSE())</f>
        <v>69</v>
      </c>
      <c r="L112" s="235">
        <f>VLOOKUP(B112,ИСХОДНИК!A:P,14,FALSE())</f>
        <v>82.8</v>
      </c>
      <c r="M112" s="136" t="str">
        <f>IF(VLOOKUP(B112,ИСХОДНИК!A:R,18,FALSE())=1,ИСХОДНИК!$T$2,IF(VLOOKUP(B112,ИСХОДНИК!A:R,18,FALSE())=2,ИСХОДНИК!$T$5,IF(VLOOKUP(B112,ИСХОДНИК!A:R,18,FALSE())=3,ИСХОДНИК!$T$6)))</f>
        <v>◑</v>
      </c>
    </row>
    <row r="113" spans="2:13">
      <c r="J113" s="131"/>
      <c r="K113" s="235"/>
      <c r="L113" s="235" t="e">
        <f>VLOOKUP(B113,ИСХОДНИК!A:P,14,FALSE())</f>
        <v>#N/A</v>
      </c>
      <c r="M113" s="131"/>
    </row>
    <row r="114" spans="2:13" ht="16.5" customHeight="1">
      <c r="B114" s="128" t="s">
        <v>1618</v>
      </c>
      <c r="C114" s="458" t="str">
        <f>VLOOKUP(B114,ИСХОДНИК!A:P,3,FALSE())</f>
        <v>Маховик (60 мм) для клапанов SVA, REG, SCA DN 15-25</v>
      </c>
      <c r="D114" s="459"/>
      <c r="E114" s="459"/>
      <c r="F114" s="459"/>
      <c r="G114" s="459"/>
      <c r="H114" s="460"/>
      <c r="I114" s="131">
        <v>15</v>
      </c>
      <c r="J114" s="131" t="str">
        <f>VLOOKUP(B114,ИСХОДНИК!A:P,15,FALSE())</f>
        <v>U6 PL40R</v>
      </c>
      <c r="K114" s="235">
        <f>VLOOKUP(B114,ИСХОДНИК!A:P,13,FALSE())</f>
        <v>29</v>
      </c>
      <c r="L114" s="235">
        <f>VLOOKUP(B114,ИСХОДНИК!A:P,14,FALSE())</f>
        <v>34.799999999999997</v>
      </c>
      <c r="M114" s="327" t="str">
        <f>IF(VLOOKUP(B114,ИСХОДНИК!A:R,18,FALSE())=1,ИСХОДНИК!$T$2,IF(VLOOKUP(B114,ИСХОДНИК!A:R,18,FALSE())=2,ИСХОДНИК!$T$5,IF(VLOOKUP(B114,ИСХОДНИК!A:R,18,FALSE())=3,ИСХОДНИК!$T$6)))</f>
        <v>○</v>
      </c>
    </row>
    <row r="115" spans="2:13" ht="16.5" customHeight="1">
      <c r="B115" s="128" t="s">
        <v>1619</v>
      </c>
      <c r="C115" s="458" t="str">
        <f>VLOOKUP(B115,ИСХОДНИК!A:P,3,FALSE())</f>
        <v>Маховик (80 мм) для клапанов SVA, REG, SCA DN 32-40</v>
      </c>
      <c r="D115" s="459"/>
      <c r="E115" s="459"/>
      <c r="F115" s="459"/>
      <c r="G115" s="459"/>
      <c r="H115" s="460"/>
      <c r="I115" s="131">
        <v>15</v>
      </c>
      <c r="J115" s="131" t="str">
        <f>VLOOKUP(B115,ИСХОДНИК!A:P,15,FALSE())</f>
        <v>U6 PL40R</v>
      </c>
      <c r="K115" s="235">
        <f>VLOOKUP(B115,ИСХОДНИК!A:P,13,FALSE())</f>
        <v>39</v>
      </c>
      <c r="L115" s="235">
        <f>VLOOKUP(B115,ИСХОДНИК!A:P,14,FALSE())</f>
        <v>46.8</v>
      </c>
      <c r="M115" s="327" t="str">
        <f>IF(VLOOKUP(B115,ИСХОДНИК!A:R,18,FALSE())=1,ИСХОДНИК!$T$2,IF(VLOOKUP(B115,ИСХОДНИК!A:R,18,FALSE())=2,ИСХОДНИК!$T$5,IF(VLOOKUP(B115,ИСХОДНИК!A:R,18,FALSE())=3,ИСХОДНИК!$T$6)))</f>
        <v>○</v>
      </c>
    </row>
    <row r="116" spans="2:13" ht="16.5" customHeight="1">
      <c r="B116" s="128" t="s">
        <v>1620</v>
      </c>
      <c r="C116" s="458" t="str">
        <f>VLOOKUP(B116,ИСХОДНИК!A:P,3,FALSE())</f>
        <v>Маховик (100 мм) для клапанов SVA, REG, SCA DN 50</v>
      </c>
      <c r="D116" s="459"/>
      <c r="E116" s="459"/>
      <c r="F116" s="459"/>
      <c r="G116" s="459"/>
      <c r="H116" s="460"/>
      <c r="I116" s="131">
        <v>15</v>
      </c>
      <c r="J116" s="131" t="str">
        <f>VLOOKUP(B116,ИСХОДНИК!A:P,15,FALSE())</f>
        <v>U6 PL40R</v>
      </c>
      <c r="K116" s="235">
        <f>VLOOKUP(B116,ИСХОДНИК!A:P,13,FALSE())</f>
        <v>49</v>
      </c>
      <c r="L116" s="235">
        <f>VLOOKUP(B116,ИСХОДНИК!A:P,14,FALSE())</f>
        <v>58.8</v>
      </c>
      <c r="M116" s="327" t="str">
        <f>IF(VLOOKUP(B116,ИСХОДНИК!A:R,18,FALSE())=1,ИСХОДНИК!$T$2,IF(VLOOKUP(B116,ИСХОДНИК!A:R,18,FALSE())=2,ИСХОДНИК!$T$5,IF(VLOOKUP(B116,ИСХОДНИК!A:R,18,FALSE())=3,ИСХОДНИК!$T$6)))</f>
        <v>○</v>
      </c>
    </row>
    <row r="117" spans="2:13" ht="16.5" customHeight="1">
      <c r="B117" s="128" t="s">
        <v>1621</v>
      </c>
      <c r="C117" s="458" t="str">
        <f>VLOOKUP(B117,ИСХОДНИК!A:P,3,FALSE())</f>
        <v>Маховик (120 мм) для клапанов SVA, REG, SCA DN 65</v>
      </c>
      <c r="D117" s="459"/>
      <c r="E117" s="459"/>
      <c r="F117" s="459"/>
      <c r="G117" s="459"/>
      <c r="H117" s="460"/>
      <c r="I117" s="131">
        <v>15</v>
      </c>
      <c r="J117" s="131" t="str">
        <f>VLOOKUP(B117,ИСХОДНИК!A:P,15,FALSE())</f>
        <v>U6 PL40R</v>
      </c>
      <c r="K117" s="235">
        <f>VLOOKUP(B117,ИСХОДНИК!A:P,13,FALSE())</f>
        <v>59</v>
      </c>
      <c r="L117" s="235">
        <f>VLOOKUP(B117,ИСХОДНИК!A:P,14,FALSE())</f>
        <v>70.8</v>
      </c>
      <c r="M117" s="327" t="str">
        <f>IF(VLOOKUP(B117,ИСХОДНИК!A:R,18,FALSE())=1,ИСХОДНИК!$T$2,IF(VLOOKUP(B117,ИСХОДНИК!A:R,18,FALSE())=2,ИСХОДНИК!$T$5,IF(VLOOKUP(B117,ИСХОДНИК!A:R,18,FALSE())=3,ИСХОДНИК!$T$6)))</f>
        <v>○</v>
      </c>
    </row>
    <row r="118" spans="2:13" ht="16.5" customHeight="1">
      <c r="B118" s="128" t="s">
        <v>1622</v>
      </c>
      <c r="C118" s="458" t="str">
        <f>VLOOKUP(B118,ИСХОДНИК!A:P,3,FALSE())</f>
        <v>Маховик (160 мм) для клапанов SVA, SCA DN 80</v>
      </c>
      <c r="D118" s="459"/>
      <c r="E118" s="459"/>
      <c r="F118" s="459"/>
      <c r="G118" s="459"/>
      <c r="H118" s="460"/>
      <c r="I118" s="131">
        <v>15</v>
      </c>
      <c r="J118" s="131" t="str">
        <f>VLOOKUP(B118,ИСХОДНИК!A:P,15,FALSE())</f>
        <v>U6 PL40R</v>
      </c>
      <c r="K118" s="235">
        <f>VLOOKUP(B118,ИСХОДНИК!A:P,13,FALSE())</f>
        <v>75</v>
      </c>
      <c r="L118" s="235">
        <f>VLOOKUP(B118,ИСХОДНИК!A:P,14,FALSE())</f>
        <v>90</v>
      </c>
      <c r="M118" s="327" t="str">
        <f>IF(VLOOKUP(B118,ИСХОДНИК!A:R,18,FALSE())=1,ИСХОДНИК!$T$2,IF(VLOOKUP(B118,ИСХОДНИК!A:R,18,FALSE())=2,ИСХОДНИК!$T$5,IF(VLOOKUP(B118,ИСХОДНИК!A:R,18,FALSE())=3,ИСХОДНИК!$T$6)))</f>
        <v>○</v>
      </c>
    </row>
    <row r="119" spans="2:13" ht="16.5" customHeight="1">
      <c r="B119" s="128" t="s">
        <v>1623</v>
      </c>
      <c r="C119" s="458" t="str">
        <f>VLOOKUP(B119,ИСХОДНИК!A:P,3,FALSE())</f>
        <v>Маховик (180 мм) для клапанов SVA, SCA DN 100</v>
      </c>
      <c r="D119" s="459"/>
      <c r="E119" s="459"/>
      <c r="F119" s="459"/>
      <c r="G119" s="459"/>
      <c r="H119" s="460"/>
      <c r="I119" s="131">
        <v>15</v>
      </c>
      <c r="J119" s="131" t="str">
        <f>VLOOKUP(B119,ИСХОДНИК!A:P,15,FALSE())</f>
        <v>U6 PL40R</v>
      </c>
      <c r="K119" s="235">
        <f>VLOOKUP(B119,ИСХОДНИК!A:P,13,FALSE())</f>
        <v>85</v>
      </c>
      <c r="L119" s="235">
        <f>VLOOKUP(B119,ИСХОДНИК!A:P,14,FALSE())</f>
        <v>102</v>
      </c>
      <c r="M119" s="327" t="str">
        <f>IF(VLOOKUP(B119,ИСХОДНИК!A:R,18,FALSE())=1,ИСХОДНИК!$T$2,IF(VLOOKUP(B119,ИСХОДНИК!A:R,18,FALSE())=2,ИСХОДНИК!$T$5,IF(VLOOKUP(B119,ИСХОДНИК!A:R,18,FALSE())=3,ИСХОДНИК!$T$6)))</f>
        <v>○</v>
      </c>
    </row>
    <row r="120" spans="2:13" ht="16.5" customHeight="1">
      <c r="B120" s="128" t="s">
        <v>1624</v>
      </c>
      <c r="C120" s="458" t="str">
        <f>VLOOKUP(B120,ИСХОДНИК!A:P,3,FALSE())</f>
        <v>Маховик (200 мм) для клапанов SVA, SCA DN 125</v>
      </c>
      <c r="D120" s="459"/>
      <c r="E120" s="459"/>
      <c r="F120" s="459"/>
      <c r="G120" s="459"/>
      <c r="H120" s="460"/>
      <c r="I120" s="131">
        <v>15</v>
      </c>
      <c r="J120" s="131" t="str">
        <f>VLOOKUP(B120,ИСХОДНИК!A:P,15,FALSE())</f>
        <v>U6 PL40R</v>
      </c>
      <c r="K120" s="235">
        <f>VLOOKUP(B120,ИСХОДНИК!A:P,13,FALSE())</f>
        <v>95</v>
      </c>
      <c r="L120" s="235">
        <f>VLOOKUP(B120,ИСХОДНИК!A:P,14,FALSE())</f>
        <v>114</v>
      </c>
      <c r="M120" s="327" t="str">
        <f>IF(VLOOKUP(B120,ИСХОДНИК!A:R,18,FALSE())=1,ИСХОДНИК!$T$2,IF(VLOOKUP(B120,ИСХОДНИК!A:R,18,FALSE())=2,ИСХОДНИК!$T$5,IF(VLOOKUP(B120,ИСХОДНИК!A:R,18,FALSE())=3,ИСХОДНИК!$T$6)))</f>
        <v>○</v>
      </c>
    </row>
    <row r="121" spans="2:13" ht="16.5" customHeight="1">
      <c r="B121" s="128" t="s">
        <v>1625</v>
      </c>
      <c r="C121" s="458" t="str">
        <f>VLOOKUP(B121,ИСХОДНИК!A:P,3,FALSE())</f>
        <v>Маховик (250 мм) для клапанов SVA SCA DN 150</v>
      </c>
      <c r="D121" s="459"/>
      <c r="E121" s="459"/>
      <c r="F121" s="459"/>
      <c r="G121" s="459"/>
      <c r="H121" s="460"/>
      <c r="I121" s="131">
        <v>15</v>
      </c>
      <c r="J121" s="131" t="str">
        <f>VLOOKUP(B121,ИСХОДНИК!A:P,15,FALSE())</f>
        <v>U6 PL40R</v>
      </c>
      <c r="K121" s="235">
        <f>VLOOKUP(B121,ИСХОДНИК!A:P,13,FALSE())</f>
        <v>120</v>
      </c>
      <c r="L121" s="235">
        <f>VLOOKUP(B121,ИСХОДНИК!A:P,14,FALSE())</f>
        <v>144</v>
      </c>
      <c r="M121" s="327" t="str">
        <f>IF(VLOOKUP(B121,ИСХОДНИК!A:R,18,FALSE())=1,ИСХОДНИК!$T$2,IF(VLOOKUP(B121,ИСХОДНИК!A:R,18,FALSE())=2,ИСХОДНИК!$T$5,IF(VLOOKUP(B121,ИСХОДНИК!A:R,18,FALSE())=3,ИСХОДНИК!$T$6)))</f>
        <v>○</v>
      </c>
    </row>
    <row r="122" spans="2:13" ht="16.5" customHeight="1">
      <c r="B122" s="128" t="s">
        <v>1626</v>
      </c>
      <c r="C122" s="458" t="str">
        <f>VLOOKUP(B122,ИСХОДНИК!A:P,3,FALSE())</f>
        <v>Маховик (350 мм) для клапанов SVA DN 200</v>
      </c>
      <c r="D122" s="459"/>
      <c r="E122" s="459"/>
      <c r="F122" s="459"/>
      <c r="G122" s="459"/>
      <c r="H122" s="460"/>
      <c r="I122" s="131">
        <v>15</v>
      </c>
      <c r="J122" s="131" t="str">
        <f>VLOOKUP(B122,ИСХОДНИК!A:P,15,FALSE())</f>
        <v>U6 PL40R</v>
      </c>
      <c r="K122" s="235">
        <f>VLOOKUP(B122,ИСХОДНИК!A:P,13,FALSE())</f>
        <v>165</v>
      </c>
      <c r="L122" s="235">
        <f>VLOOKUP(B122,ИСХОДНИК!A:P,14,FALSE())</f>
        <v>198</v>
      </c>
      <c r="M122" s="327" t="str">
        <f>IF(VLOOKUP(B122,ИСХОДНИК!A:R,18,FALSE())=1,ИСХОДНИК!$T$2,IF(VLOOKUP(B122,ИСХОДНИК!A:R,18,FALSE())=2,ИСХОДНИК!$T$5,IF(VLOOKUP(B122,ИСХОДНИК!A:R,18,FALSE())=3,ИСХОДНИК!$T$6)))</f>
        <v>○</v>
      </c>
    </row>
    <row r="123" spans="2:13" ht="16.5" customHeight="1">
      <c r="B123" s="128" t="s">
        <v>1627</v>
      </c>
      <c r="C123" s="458" t="str">
        <f>VLOOKUP(B123,ИСХОДНИК!A:P,3,FALSE())</f>
        <v>Маховик (400 мм) для клапанов SVA DN 250-350</v>
      </c>
      <c r="D123" s="459"/>
      <c r="E123" s="459"/>
      <c r="F123" s="459"/>
      <c r="G123" s="459"/>
      <c r="H123" s="460"/>
      <c r="I123" s="131">
        <v>15</v>
      </c>
      <c r="J123" s="131" t="str">
        <f>VLOOKUP(B123,ИСХОДНИК!A:P,15,FALSE())</f>
        <v>U6 PL40R</v>
      </c>
      <c r="K123" s="235">
        <f>VLOOKUP(B123,ИСХОДНИК!A:P,13,FALSE())</f>
        <v>185</v>
      </c>
      <c r="L123" s="235">
        <f>VLOOKUP(B123,ИСХОДНИК!A:P,14,FALSE())</f>
        <v>222</v>
      </c>
      <c r="M123" s="327" t="str">
        <f>IF(VLOOKUP(B123,ИСХОДНИК!A:R,18,FALSE())=1,ИСХОДНИК!$T$2,IF(VLOOKUP(B123,ИСХОДНИК!A:R,18,FALSE())=2,ИСХОДНИК!$T$5,IF(VLOOKUP(B123,ИСХОДНИК!A:R,18,FALSE())=3,ИСХОДНИК!$T$6)))</f>
        <v>○</v>
      </c>
    </row>
  </sheetData>
  <autoFilter ref="B11:M57" xr:uid="{00000000-0001-0000-0000-000000000000}"/>
  <mergeCells count="58">
    <mergeCell ref="B60:C73"/>
    <mergeCell ref="C119:H119"/>
    <mergeCell ref="C120:H120"/>
    <mergeCell ref="C121:H121"/>
    <mergeCell ref="C122:H122"/>
    <mergeCell ref="C108:H108"/>
    <mergeCell ref="C112:H112"/>
    <mergeCell ref="C111:H111"/>
    <mergeCell ref="C110:H110"/>
    <mergeCell ref="C109:H109"/>
    <mergeCell ref="C104:H104"/>
    <mergeCell ref="C105:H105"/>
    <mergeCell ref="C74:H74"/>
    <mergeCell ref="C107:H107"/>
    <mergeCell ref="B86:M86"/>
    <mergeCell ref="C99:H99"/>
    <mergeCell ref="C123:H123"/>
    <mergeCell ref="C114:H114"/>
    <mergeCell ref="C116:H116"/>
    <mergeCell ref="C115:H115"/>
    <mergeCell ref="C117:H117"/>
    <mergeCell ref="C118:H118"/>
    <mergeCell ref="C100:H100"/>
    <mergeCell ref="C101:H101"/>
    <mergeCell ref="C102:H102"/>
    <mergeCell ref="C103:H103"/>
    <mergeCell ref="C96:H96"/>
    <mergeCell ref="C97:H97"/>
    <mergeCell ref="C98:H98"/>
    <mergeCell ref="C90:H90"/>
    <mergeCell ref="C91:H91"/>
    <mergeCell ref="C92:H92"/>
    <mergeCell ref="C94:H94"/>
    <mergeCell ref="C95:H95"/>
    <mergeCell ref="C85:H85"/>
    <mergeCell ref="C87:H87"/>
    <mergeCell ref="C88:H88"/>
    <mergeCell ref="C89:H89"/>
    <mergeCell ref="C75:H75"/>
    <mergeCell ref="C76:H76"/>
    <mergeCell ref="C77:H77"/>
    <mergeCell ref="C78:H78"/>
    <mergeCell ref="C79:H79"/>
    <mergeCell ref="C80:H80"/>
    <mergeCell ref="C81:H81"/>
    <mergeCell ref="C82:H82"/>
    <mergeCell ref="C83:H83"/>
    <mergeCell ref="C84:H84"/>
    <mergeCell ref="B59:M59"/>
    <mergeCell ref="O2:T2"/>
    <mergeCell ref="B33:M33"/>
    <mergeCell ref="Q3:R9"/>
    <mergeCell ref="Q10:R10"/>
    <mergeCell ref="S10:T10"/>
    <mergeCell ref="B3:H3"/>
    <mergeCell ref="P10:P11"/>
    <mergeCell ref="O10:O11"/>
    <mergeCell ref="J10:M10"/>
  </mergeCells>
  <phoneticPr fontId="11" type="noConversion"/>
  <conditionalFormatting sqref="K12:L32 K34:L57">
    <cfRule type="containsErrors" dxfId="18" priority="4">
      <formula>ISERROR(K12)</formula>
    </cfRule>
  </conditionalFormatting>
  <conditionalFormatting sqref="K75:K85 K87:K123">
    <cfRule type="containsErrors" dxfId="17" priority="2">
      <formula>ISERROR(K75)</formula>
    </cfRule>
  </conditionalFormatting>
  <conditionalFormatting sqref="L75:L85 L87:L123">
    <cfRule type="containsErrors" dxfId="16" priority="1">
      <formula>ISERROR(L75)</formula>
    </cfRule>
  </conditionalFormatting>
  <pageMargins left="0.75" right="0.75" top="1" bottom="1" header="0.511811023622047" footer="0.5"/>
  <pageSetup paperSize="9" orientation="portrait" horizontalDpi="300" verticalDpi="300" r:id="rId1"/>
  <headerFooter>
    <oddFooter>&amp;C&amp;1#&amp;"Calibri,Обычный"&amp;10&amp;K000000Classified as Business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D55D2-D925-431E-B3F0-982872E49BA4}">
  <dimension ref="A1:P13"/>
  <sheetViews>
    <sheetView showGridLines="0" zoomScale="140" zoomScaleNormal="140" workbookViewId="0">
      <selection activeCell="B12" sqref="B12"/>
    </sheetView>
  </sheetViews>
  <sheetFormatPr defaultColWidth="9.28515625" defaultRowHeight="12.75"/>
  <cols>
    <col min="1" max="1" width="2.28515625" style="149" customWidth="1"/>
    <col min="2" max="2" width="16.28515625" style="151" customWidth="1"/>
    <col min="3" max="3" width="24.7109375" style="149" customWidth="1"/>
    <col min="4" max="4" width="13.28515625" style="149" hidden="1" customWidth="1"/>
    <col min="5" max="5" width="35.42578125" style="149" customWidth="1"/>
    <col min="6" max="6" width="9.28515625" style="149" customWidth="1"/>
    <col min="7" max="7" width="19.5703125" style="149" customWidth="1"/>
    <col min="8" max="8" width="11.28515625" style="149" customWidth="1"/>
    <col min="9" max="9" width="16.140625" style="149" customWidth="1"/>
    <col min="10" max="10" width="16.85546875" style="149" bestFit="1" customWidth="1"/>
    <col min="11" max="11" width="12.140625" style="149" customWidth="1"/>
    <col min="12" max="12" width="11.28515625" style="149" customWidth="1"/>
    <col min="13" max="13" width="6.7109375" style="149" customWidth="1"/>
    <col min="14" max="16384" width="9.28515625" style="149"/>
  </cols>
  <sheetData>
    <row r="1" spans="1:16" ht="11.25" customHeight="1"/>
    <row r="2" spans="1:16" ht="42" customHeight="1">
      <c r="B2" s="285" t="s">
        <v>971</v>
      </c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7"/>
    </row>
    <row r="3" spans="1:16" ht="92.25" customHeight="1">
      <c r="B3" s="449" t="s">
        <v>1554</v>
      </c>
      <c r="C3" s="449"/>
      <c r="D3" s="449"/>
      <c r="E3" s="449"/>
      <c r="F3" s="449"/>
      <c r="G3" s="449"/>
      <c r="H3" s="449"/>
      <c r="I3" s="153"/>
      <c r="J3" s="153"/>
      <c r="K3" s="153"/>
      <c r="L3" s="153"/>
      <c r="M3" s="112"/>
    </row>
    <row r="4" spans="1:16" ht="11.25" customHeight="1">
      <c r="B4" s="113" t="s">
        <v>2</v>
      </c>
      <c r="C4" s="114" t="s">
        <v>3</v>
      </c>
      <c r="D4" s="154"/>
      <c r="E4" s="115"/>
      <c r="F4" s="116"/>
      <c r="G4" s="116"/>
      <c r="H4" s="122"/>
      <c r="I4" s="153"/>
      <c r="J4" s="153"/>
      <c r="K4" s="153"/>
      <c r="L4" s="153"/>
      <c r="M4" s="112"/>
    </row>
    <row r="5" spans="1:16" ht="11.25" customHeight="1">
      <c r="B5" s="118" t="s">
        <v>4</v>
      </c>
      <c r="C5" s="114" t="s">
        <v>5</v>
      </c>
      <c r="D5" s="154"/>
      <c r="E5" s="115"/>
      <c r="F5" s="116"/>
      <c r="G5" s="116"/>
      <c r="H5" s="122"/>
      <c r="I5" s="153"/>
      <c r="J5" s="153"/>
      <c r="K5" s="153"/>
      <c r="L5" s="153"/>
      <c r="M5" s="112"/>
    </row>
    <row r="6" spans="1:16" ht="11.25" customHeight="1">
      <c r="B6" s="119" t="s">
        <v>6</v>
      </c>
      <c r="C6" s="114" t="s">
        <v>7</v>
      </c>
      <c r="D6" s="154"/>
      <c r="E6" s="115"/>
      <c r="F6" s="116"/>
      <c r="G6" s="116"/>
      <c r="H6" s="122"/>
      <c r="I6" s="153"/>
      <c r="J6" s="153"/>
      <c r="K6" s="153"/>
      <c r="L6" s="153"/>
      <c r="M6" s="112"/>
    </row>
    <row r="7" spans="1:16" ht="11.25" customHeight="1">
      <c r="B7" s="119"/>
      <c r="C7" s="114"/>
      <c r="D7" s="154"/>
      <c r="E7" s="115"/>
      <c r="F7" s="116"/>
      <c r="G7" s="116"/>
      <c r="H7" s="122"/>
      <c r="I7" s="153"/>
      <c r="J7" s="153"/>
      <c r="K7" s="153"/>
      <c r="L7" s="153"/>
      <c r="M7" s="112"/>
    </row>
    <row r="8" spans="1:16" ht="15" customHeight="1">
      <c r="B8" s="120"/>
      <c r="C8" s="121"/>
      <c r="D8" s="121"/>
      <c r="E8" s="121"/>
      <c r="F8" s="122"/>
      <c r="G8" s="122"/>
      <c r="H8" s="122"/>
      <c r="I8" s="153"/>
      <c r="J8" s="153"/>
      <c r="K8" s="153"/>
      <c r="L8" s="153"/>
      <c r="M8" s="112"/>
    </row>
    <row r="9" spans="1:16" ht="15" customHeight="1">
      <c r="A9" s="155"/>
      <c r="B9" s="684"/>
      <c r="C9" s="124"/>
      <c r="D9" s="124"/>
      <c r="E9" s="124"/>
      <c r="F9" s="126"/>
      <c r="G9" s="126"/>
      <c r="H9" s="122"/>
      <c r="I9" s="153"/>
      <c r="J9" s="153"/>
      <c r="K9" s="153"/>
      <c r="L9" s="153"/>
      <c r="M9" s="112"/>
    </row>
    <row r="10" spans="1:16" ht="21.75" customHeight="1">
      <c r="B10" s="156" t="s">
        <v>37</v>
      </c>
      <c r="C10" s="157"/>
      <c r="D10" s="157"/>
      <c r="E10" s="157"/>
      <c r="F10" s="157"/>
      <c r="G10" s="157"/>
      <c r="H10" s="157"/>
      <c r="I10" s="157"/>
      <c r="J10" s="454" t="s">
        <v>1714</v>
      </c>
      <c r="K10" s="454"/>
      <c r="L10" s="454"/>
      <c r="M10" s="455"/>
    </row>
    <row r="11" spans="1:16" ht="37.5" customHeight="1">
      <c r="B11" s="280" t="s">
        <v>9</v>
      </c>
      <c r="C11" s="280" t="s">
        <v>10</v>
      </c>
      <c r="D11" s="280" t="s">
        <v>11</v>
      </c>
      <c r="E11" s="280" t="s">
        <v>12</v>
      </c>
      <c r="F11" s="280" t="s">
        <v>13</v>
      </c>
      <c r="G11" s="280" t="s">
        <v>14</v>
      </c>
      <c r="H11" s="280" t="s">
        <v>15</v>
      </c>
      <c r="I11" s="280" t="s">
        <v>313</v>
      </c>
      <c r="J11" s="280" t="s">
        <v>17</v>
      </c>
      <c r="K11" s="400" t="s">
        <v>18</v>
      </c>
      <c r="L11" s="400" t="s">
        <v>19</v>
      </c>
      <c r="M11" s="281" t="s">
        <v>20</v>
      </c>
    </row>
    <row r="12" spans="1:16" ht="37.5" customHeight="1">
      <c r="B12" s="128" t="s">
        <v>960</v>
      </c>
      <c r="C12" s="129" t="str">
        <f>VLOOKUP(B12,ИСХОДНИК!A:P,5,FALSE())</f>
        <v>SVA-Q 15 D ANG</v>
      </c>
      <c r="D12" s="131" t="str">
        <f>VLOOKUP(B12,ИСХОДНИК!A:P,6,FALSE())</f>
        <v>Угловой</v>
      </c>
      <c r="E12" s="130" t="str">
        <f>VLOOKUP(B12,ИСХОДНИК!A:P,11,FALSE())</f>
        <v>Под сварку встык DIN</v>
      </c>
      <c r="F12" s="131">
        <f>VLOOKUP(B12,ИСХОДНИК!A:P,7,FALSE())</f>
        <v>15</v>
      </c>
      <c r="G12" s="132" t="str">
        <f>VLOOKUP(B12,ИСХОДНИК!A:P,10,FALSE())</f>
        <v>R717, R744 и фреоны</v>
      </c>
      <c r="H12" s="132">
        <f>VLOOKUP(B12,ИСХОДНИК!A:P,8,FALSE())</f>
        <v>52</v>
      </c>
      <c r="I12" s="132" t="str">
        <f>VLOOKUP(B12,ИСХОДНИК!A:P,9,FALSE())</f>
        <v xml:space="preserve"> -60…120</v>
      </c>
      <c r="J12" s="131" t="str">
        <f>VLOOKUP(B12,ИСХОДНИК!A:P,15,FALSE())</f>
        <v>U6 PL40R</v>
      </c>
      <c r="K12" s="135">
        <f>VLOOKUP(B12,ИСХОДНИК!A:P,13,FALSE())</f>
        <v>290</v>
      </c>
      <c r="L12" s="135">
        <f>VLOOKUP(B12,ИСХОДНИК!A:P,14,FALSE())</f>
        <v>348</v>
      </c>
      <c r="M12" s="136" t="str">
        <f>IF(VLOOKUP(B12,ИСХОДНИК!$A:$R,18,FALSE())=1,ИСХОДНИК!$T$2,IF(VLOOKUP(B12,ИСХОДНИК!A:R,18,FALSE())=2,ИСХОДНИК!$T$5,IF(VLOOKUP(B12,ИСХОДНИК!A:R,18,FALSE())=3,ИСХОДНИК!$T$6)))</f>
        <v>◑</v>
      </c>
      <c r="O12" s="158"/>
      <c r="P12" s="158"/>
    </row>
    <row r="13" spans="1:16" ht="35.25" customHeight="1">
      <c r="B13" s="128" t="s">
        <v>961</v>
      </c>
      <c r="C13" s="129" t="str">
        <f>VLOOKUP(B13,ИСХОДНИК!A:P,5,FALSE())</f>
        <v>SVA-Q 20 D ANG</v>
      </c>
      <c r="D13" s="131" t="str">
        <f>VLOOKUP(B13,ИСХОДНИК!A:P,6,FALSE())</f>
        <v>Угловой</v>
      </c>
      <c r="E13" s="130" t="str">
        <f>VLOOKUP(B13,ИСХОДНИК!A:P,11,FALSE())</f>
        <v>Под сварку встык DIN</v>
      </c>
      <c r="F13" s="131">
        <f>VLOOKUP(B13,ИСХОДНИК!A:P,7,FALSE())</f>
        <v>20</v>
      </c>
      <c r="G13" s="132" t="str">
        <f>VLOOKUP(B13,ИСХОДНИК!A:P,10,FALSE())</f>
        <v>R717, R744 и фреоны</v>
      </c>
      <c r="H13" s="132">
        <f>VLOOKUP(B13,ИСХОДНИК!A:P,8,FALSE())</f>
        <v>52</v>
      </c>
      <c r="I13" s="132" t="str">
        <f>VLOOKUP(B13,ИСХОДНИК!A:P,9,FALSE())</f>
        <v xml:space="preserve"> -60…120</v>
      </c>
      <c r="J13" s="131" t="str">
        <f>VLOOKUP(B13,ИСХОДНИК!A:P,15,FALSE())</f>
        <v>U6 PL40R</v>
      </c>
      <c r="K13" s="135">
        <f>VLOOKUP(B13,ИСХОДНИК!A:P,13,FALSE())</f>
        <v>315</v>
      </c>
      <c r="L13" s="135">
        <f>VLOOKUP(B13,ИСХОДНИК!A:P,14,FALSE())</f>
        <v>378</v>
      </c>
      <c r="M13" s="327" t="str">
        <f>IF(VLOOKUP(B13,ИСХОДНИК!$A:$R,18,FALSE())=1,ИСХОДНИК!$T$2,IF(VLOOKUP(B13,ИСХОДНИК!A:R,18,FALSE())=2,ИСХОДНИК!$T$5,IF(VLOOKUP(B13,ИСХОДНИК!A:R,18,FALSE())=3,ИСХОДНИК!$T$6)))</f>
        <v>○</v>
      </c>
      <c r="O13" s="158"/>
    </row>
  </sheetData>
  <autoFilter ref="B11:M11" xr:uid="{DB1D55D2-D925-431E-B3F0-982872E49BA4}"/>
  <mergeCells count="2">
    <mergeCell ref="B3:H3"/>
    <mergeCell ref="J10:M10"/>
  </mergeCells>
  <conditionalFormatting sqref="K12:L12">
    <cfRule type="containsErrors" dxfId="15" priority="1">
      <formula>ISERROR(K12)</formula>
    </cfRule>
  </conditionalFormatting>
  <conditionalFormatting sqref="K13:L13">
    <cfRule type="containsErrors" dxfId="14" priority="2">
      <formula>ISERROR(K13)</formula>
    </cfRule>
  </conditionalFormatting>
  <pageMargins left="0.75" right="0.75" top="1" bottom="1" header="0.511811023622047" footer="0.5"/>
  <pageSetup paperSize="9" orientation="portrait" horizontalDpi="300" verticalDpi="300" r:id="rId1"/>
  <headerFooter>
    <oddFooter>&amp;C&amp;1#&amp;"Calibri,Обычный"&amp;10&amp;K000000Classified as Business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N67"/>
  <sheetViews>
    <sheetView showGridLines="0" zoomScale="145" zoomScaleNormal="145" workbookViewId="0"/>
  </sheetViews>
  <sheetFormatPr defaultColWidth="9.28515625" defaultRowHeight="12.75"/>
  <cols>
    <col min="1" max="1" width="2.140625" customWidth="1"/>
    <col min="2" max="2" width="17" style="1" customWidth="1"/>
    <col min="3" max="3" width="15.42578125" customWidth="1"/>
    <col min="4" max="4" width="11.7109375" customWidth="1"/>
    <col min="5" max="5" width="25.28515625" customWidth="1"/>
    <col min="6" max="6" width="9.28515625" customWidth="1"/>
    <col min="7" max="7" width="27.140625" customWidth="1"/>
    <col min="8" max="8" width="15.42578125" customWidth="1"/>
    <col min="9" max="9" width="17.42578125" customWidth="1"/>
    <col min="10" max="10" width="13.85546875" customWidth="1"/>
    <col min="11" max="11" width="10.85546875" customWidth="1"/>
    <col min="12" max="12" width="11.28515625" customWidth="1"/>
    <col min="13" max="13" width="6.5703125" customWidth="1"/>
  </cols>
  <sheetData>
    <row r="1" spans="1:13" ht="11.25" customHeight="1"/>
    <row r="2" spans="1:13" ht="41.25" customHeight="1">
      <c r="B2" s="285" t="s">
        <v>58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4"/>
    </row>
    <row r="3" spans="1:13" ht="76.5" customHeight="1">
      <c r="B3" s="449" t="s">
        <v>59</v>
      </c>
      <c r="C3" s="449"/>
      <c r="D3" s="449"/>
      <c r="E3" s="449"/>
      <c r="F3" s="449"/>
      <c r="G3" s="449"/>
      <c r="H3" s="449"/>
      <c r="I3" s="111"/>
      <c r="J3" s="111"/>
      <c r="K3" s="111"/>
      <c r="L3" s="111"/>
      <c r="M3" s="112"/>
    </row>
    <row r="4" spans="1:13" ht="12" customHeight="1">
      <c r="B4" s="113" t="s">
        <v>2</v>
      </c>
      <c r="C4" s="114" t="s">
        <v>3</v>
      </c>
      <c r="D4" s="154"/>
      <c r="E4" s="115"/>
      <c r="F4" s="116"/>
      <c r="G4" s="116"/>
      <c r="H4" s="117"/>
      <c r="I4" s="111"/>
      <c r="J4" s="111"/>
      <c r="K4" s="111"/>
      <c r="L4" s="111"/>
      <c r="M4" s="112"/>
    </row>
    <row r="5" spans="1:13" ht="11.25" customHeight="1">
      <c r="B5" s="118" t="s">
        <v>4</v>
      </c>
      <c r="C5" s="114" t="s">
        <v>5</v>
      </c>
      <c r="D5" s="154"/>
      <c r="E5" s="115"/>
      <c r="F5" s="116"/>
      <c r="G5" s="116"/>
      <c r="H5" s="117"/>
      <c r="I5" s="111"/>
      <c r="J5" s="111"/>
      <c r="K5" s="111"/>
      <c r="L5" s="111"/>
      <c r="M5" s="112"/>
    </row>
    <row r="6" spans="1:13" ht="11.25" customHeight="1">
      <c r="B6" s="119" t="s">
        <v>6</v>
      </c>
      <c r="C6" s="114" t="s">
        <v>7</v>
      </c>
      <c r="D6" s="154"/>
      <c r="E6" s="115"/>
      <c r="F6" s="116"/>
      <c r="G6" s="116"/>
      <c r="H6" s="117"/>
      <c r="I6" s="111"/>
      <c r="J6" s="111"/>
      <c r="K6" s="111"/>
      <c r="L6" s="111"/>
      <c r="M6" s="112"/>
    </row>
    <row r="7" spans="1:13" ht="11.25" customHeight="1">
      <c r="B7" s="119"/>
      <c r="C7" s="114"/>
      <c r="D7" s="154"/>
      <c r="E7" s="115"/>
      <c r="F7" s="116"/>
      <c r="G7" s="116"/>
      <c r="H7" s="117"/>
      <c r="I7" s="111"/>
      <c r="J7" s="111"/>
      <c r="K7" s="111"/>
      <c r="L7" s="111"/>
      <c r="M7" s="112"/>
    </row>
    <row r="8" spans="1:13" ht="15" customHeight="1">
      <c r="B8" s="120"/>
      <c r="C8" s="121"/>
      <c r="D8" s="121"/>
      <c r="E8" s="121"/>
      <c r="F8" s="122"/>
      <c r="G8" s="122"/>
      <c r="H8" s="117"/>
      <c r="I8" s="111"/>
      <c r="J8" s="111"/>
      <c r="K8" s="111"/>
      <c r="L8" s="111"/>
      <c r="M8" s="112"/>
    </row>
    <row r="9" spans="1:13" ht="15" customHeight="1">
      <c r="A9" s="26"/>
      <c r="B9" s="123"/>
      <c r="C9" s="124"/>
      <c r="D9" s="124"/>
      <c r="E9" s="124"/>
      <c r="F9" s="126"/>
      <c r="G9" s="126"/>
      <c r="H9" s="117"/>
      <c r="I9" s="111"/>
      <c r="J9" s="111"/>
      <c r="K9" s="111"/>
      <c r="L9" s="111"/>
      <c r="M9" s="112"/>
    </row>
    <row r="10" spans="1:13" s="14" customFormat="1" ht="22.5" customHeight="1">
      <c r="B10" s="156" t="s">
        <v>60</v>
      </c>
      <c r="C10" s="163"/>
      <c r="D10" s="163"/>
      <c r="E10" s="163"/>
      <c r="F10" s="163"/>
      <c r="G10" s="163"/>
      <c r="H10" s="163"/>
      <c r="I10" s="163"/>
      <c r="J10" s="454" t="s">
        <v>1714</v>
      </c>
      <c r="K10" s="454"/>
      <c r="L10" s="454"/>
      <c r="M10" s="455"/>
    </row>
    <row r="11" spans="1:13" ht="37.5" customHeight="1">
      <c r="B11" s="280" t="s">
        <v>9</v>
      </c>
      <c r="C11" s="280" t="s">
        <v>10</v>
      </c>
      <c r="D11" s="280" t="s">
        <v>11</v>
      </c>
      <c r="E11" s="280" t="s">
        <v>12</v>
      </c>
      <c r="F11" s="280" t="s">
        <v>13</v>
      </c>
      <c r="G11" s="280" t="s">
        <v>14</v>
      </c>
      <c r="H11" s="280" t="s">
        <v>15</v>
      </c>
      <c r="I11" s="280" t="s">
        <v>313</v>
      </c>
      <c r="J11" s="295" t="s">
        <v>17</v>
      </c>
      <c r="K11" s="400" t="s">
        <v>18</v>
      </c>
      <c r="L11" s="400" t="s">
        <v>19</v>
      </c>
      <c r="M11" s="296" t="s">
        <v>20</v>
      </c>
    </row>
    <row r="12" spans="1:13" ht="22.5" customHeight="1">
      <c r="B12" s="128" t="s">
        <v>61</v>
      </c>
      <c r="C12" s="129" t="str">
        <f>VLOOKUP(B12,ИСХОДНИК!A:P,5,FALSE())</f>
        <v>REG 15 D STR</v>
      </c>
      <c r="D12" s="131" t="s">
        <v>22</v>
      </c>
      <c r="E12" s="130" t="str">
        <f>VLOOKUP(B12,ИСХОДНИК!A:P,11,FALSE())</f>
        <v>Под сварку встык DIN</v>
      </c>
      <c r="F12" s="131">
        <f>VLOOKUP(B12,ИСХОДНИК!A:P,7,FALSE())</f>
        <v>15</v>
      </c>
      <c r="G12" s="132" t="str">
        <f>VLOOKUP(B12,ИСХОДНИК!A:P,10,FALSE())</f>
        <v>R717, R744 и фреоны</v>
      </c>
      <c r="H12" s="132">
        <f>VLOOKUP(B12,ИСХОДНИК!A:P,8,FALSE())</f>
        <v>52</v>
      </c>
      <c r="I12" s="132" t="str">
        <f>VLOOKUP(B12,ИСХОДНИК!A:P,9,FALSE())</f>
        <v xml:space="preserve"> -60…120</v>
      </c>
      <c r="J12" s="131" t="str">
        <f>VLOOKUP(B12,ИСХОДНИК!A:P,15,FALSE())</f>
        <v>U6 PL40R</v>
      </c>
      <c r="K12" s="135">
        <f>VLOOKUP(B12,ИСХОДНИК!A:P,13,FALSE())</f>
        <v>56</v>
      </c>
      <c r="L12" s="135">
        <f>VLOOKUP(B12,ИСХОДНИК!A:P,14,FALSE())</f>
        <v>67.2</v>
      </c>
      <c r="M12" s="136" t="str">
        <f>IF(VLOOKUP(B12,ИСХОДНИК!A:R,18,FALSE())=1,ИСХОДНИК!$T$2,IF(VLOOKUP(B12,ИСХОДНИК!A:R,18,FALSE())=2,ИСХОДНИК!$T$5,IF(VLOOKUP(B12,ИСХОДНИК!A:R,18,FALSE())=3,ИСХОДНИК!$T$6)))</f>
        <v>◑</v>
      </c>
    </row>
    <row r="13" spans="1:13" ht="22.5" customHeight="1">
      <c r="B13" s="128" t="s">
        <v>62</v>
      </c>
      <c r="C13" s="129" t="str">
        <f>VLOOKUP(B13,ИСХОДНИК!A:P,5,FALSE())</f>
        <v>REG 20 D STR</v>
      </c>
      <c r="D13" s="131" t="s">
        <v>22</v>
      </c>
      <c r="E13" s="130" t="str">
        <f>VLOOKUP(B13,ИСХОДНИК!A:P,11,FALSE())</f>
        <v>Под сварку встык DIN</v>
      </c>
      <c r="F13" s="131">
        <f>VLOOKUP(B13,ИСХОДНИК!A:P,7,FALSE())</f>
        <v>20</v>
      </c>
      <c r="G13" s="132" t="str">
        <f>VLOOKUP(B13,ИСХОДНИК!A:P,10,FALSE())</f>
        <v>R717, R744 и фреоны</v>
      </c>
      <c r="H13" s="132">
        <f>VLOOKUP(B13,ИСХОДНИК!A:P,8,FALSE())</f>
        <v>52</v>
      </c>
      <c r="I13" s="132" t="str">
        <f>VLOOKUP(B13,ИСХОДНИК!A:P,9,FALSE())</f>
        <v xml:space="preserve"> -60…120</v>
      </c>
      <c r="J13" s="131" t="str">
        <f>VLOOKUP(B13,ИСХОДНИК!A:P,15,FALSE())</f>
        <v>U6 PL40R</v>
      </c>
      <c r="K13" s="135">
        <f>VLOOKUP(B13,ИСХОДНИК!A:P,13,FALSE())</f>
        <v>64</v>
      </c>
      <c r="L13" s="135">
        <f>VLOOKUP(B13,ИСХОДНИК!A:P,14,FALSE())</f>
        <v>76.8</v>
      </c>
      <c r="M13" s="136" t="str">
        <f>IF(VLOOKUP(B13,ИСХОДНИК!A:R,18,FALSE())=1,ИСХОДНИК!$T$2,IF(VLOOKUP(B13,ИСХОДНИК!A:R,18,FALSE())=2,ИСХОДНИК!$T$5,IF(VLOOKUP(B13,ИСХОДНИК!A:R,18,FALSE())=3,ИСХОДНИК!$T$6)))</f>
        <v>◑</v>
      </c>
    </row>
    <row r="14" spans="1:13" ht="22.5" customHeight="1">
      <c r="B14" s="128" t="s">
        <v>63</v>
      </c>
      <c r="C14" s="129" t="str">
        <f>VLOOKUP(B14,ИСХОДНИК!A:P,5,FALSE())</f>
        <v>REG 25 D STR</v>
      </c>
      <c r="D14" s="131" t="s">
        <v>22</v>
      </c>
      <c r="E14" s="130" t="str">
        <f>VLOOKUP(B14,ИСХОДНИК!A:P,11,FALSE())</f>
        <v>Под сварку встык DIN</v>
      </c>
      <c r="F14" s="131">
        <f>VLOOKUP(B14,ИСХОДНИК!A:P,7,FALSE())</f>
        <v>25</v>
      </c>
      <c r="G14" s="132" t="str">
        <f>VLOOKUP(B14,ИСХОДНИК!A:P,10,FALSE())</f>
        <v>R717, R744 и фреоны</v>
      </c>
      <c r="H14" s="132">
        <f>VLOOKUP(B14,ИСХОДНИК!A:P,8,FALSE())</f>
        <v>52</v>
      </c>
      <c r="I14" s="132" t="str">
        <f>VLOOKUP(B14,ИСХОДНИК!A:P,9,FALSE())</f>
        <v xml:space="preserve"> -60…120</v>
      </c>
      <c r="J14" s="131" t="str">
        <f>VLOOKUP(B14,ИСХОДНИК!A:P,15,FALSE())</f>
        <v>U6 PL40R</v>
      </c>
      <c r="K14" s="135">
        <f>VLOOKUP(B14,ИСХОДНИК!A:P,13,FALSE())</f>
        <v>72</v>
      </c>
      <c r="L14" s="135">
        <f>VLOOKUP(B14,ИСХОДНИК!A:P,14,FALSE())</f>
        <v>86.399999999999991</v>
      </c>
      <c r="M14" s="136" t="str">
        <f>IF(VLOOKUP(B14,ИСХОДНИК!A:R,18,FALSE())=1,ИСХОДНИК!$T$2,IF(VLOOKUP(B14,ИСХОДНИК!A:R,18,FALSE())=2,ИСХОДНИК!$T$5,IF(VLOOKUP(B14,ИСХОДНИК!A:R,18,FALSE())=3,ИСХОДНИК!$T$6)))</f>
        <v>◑</v>
      </c>
    </row>
    <row r="15" spans="1:13" ht="22.5" customHeight="1">
      <c r="B15" s="128" t="s">
        <v>64</v>
      </c>
      <c r="C15" s="129" t="str">
        <f>VLOOKUP(B15,ИСХОДНИК!A:P,5,FALSE())</f>
        <v>REG 32 D STR</v>
      </c>
      <c r="D15" s="131" t="s">
        <v>22</v>
      </c>
      <c r="E15" s="130" t="str">
        <f>VLOOKUP(B15,ИСХОДНИК!A:P,11,FALSE())</f>
        <v>Под сварку встык DIN</v>
      </c>
      <c r="F15" s="131">
        <f>VLOOKUP(B15,ИСХОДНИК!A:P,7,FALSE())</f>
        <v>32</v>
      </c>
      <c r="G15" s="132" t="str">
        <f>VLOOKUP(B15,ИСХОДНИК!A:P,10,FALSE())</f>
        <v>R717, R744 и фреоны</v>
      </c>
      <c r="H15" s="132">
        <f>VLOOKUP(B15,ИСХОДНИК!A:P,8,FALSE())</f>
        <v>52</v>
      </c>
      <c r="I15" s="132" t="str">
        <f>VLOOKUP(B15,ИСХОДНИК!A:P,9,FALSE())</f>
        <v xml:space="preserve"> -60…120</v>
      </c>
      <c r="J15" s="131" t="str">
        <f>VLOOKUP(B15,ИСХОДНИК!A:P,15,FALSE())</f>
        <v>U6 PL40R</v>
      </c>
      <c r="K15" s="135">
        <f>VLOOKUP(B15,ИСХОДНИК!A:P,13,FALSE())</f>
        <v>95</v>
      </c>
      <c r="L15" s="135">
        <f>VLOOKUP(B15,ИСХОДНИК!A:P,14,FALSE())</f>
        <v>114</v>
      </c>
      <c r="M15" s="136" t="str">
        <f>IF(VLOOKUP(B15,ИСХОДНИК!A:R,18,FALSE())=1,ИСХОДНИК!$T$2,IF(VLOOKUP(B15,ИСХОДНИК!A:R,18,FALSE())=2,ИСХОДНИК!$T$5,IF(VLOOKUP(B15,ИСХОДНИК!A:R,18,FALSE())=3,ИСХОДНИК!$T$6)))</f>
        <v>◑</v>
      </c>
    </row>
    <row r="16" spans="1:13" ht="22.5" customHeight="1">
      <c r="B16" s="128" t="s">
        <v>65</v>
      </c>
      <c r="C16" s="129" t="str">
        <f>VLOOKUP(B16,ИСХОДНИК!A:P,5,FALSE())</f>
        <v>REG 40 D STR</v>
      </c>
      <c r="D16" s="131" t="s">
        <v>22</v>
      </c>
      <c r="E16" s="130" t="str">
        <f>VLOOKUP(B16,ИСХОДНИК!A:P,11,FALSE())</f>
        <v>Под сварку встык DIN</v>
      </c>
      <c r="F16" s="131">
        <f>VLOOKUP(B16,ИСХОДНИК!A:P,7,FALSE())</f>
        <v>40</v>
      </c>
      <c r="G16" s="132" t="str">
        <f>VLOOKUP(B16,ИСХОДНИК!A:P,10,FALSE())</f>
        <v>R717, R744 и фреоны</v>
      </c>
      <c r="H16" s="132">
        <f>VLOOKUP(B16,ИСХОДНИК!A:P,8,FALSE())</f>
        <v>52</v>
      </c>
      <c r="I16" s="132" t="str">
        <f>VLOOKUP(B16,ИСХОДНИК!A:P,9,FALSE())</f>
        <v xml:space="preserve"> -60…120</v>
      </c>
      <c r="J16" s="131" t="str">
        <f>VLOOKUP(B16,ИСХОДНИК!A:P,15,FALSE())</f>
        <v>U6 PL40R</v>
      </c>
      <c r="K16" s="135">
        <f>VLOOKUP(B16,ИСХОДНИК!A:P,13,FALSE())</f>
        <v>125</v>
      </c>
      <c r="L16" s="135">
        <f>VLOOKUP(B16,ИСХОДНИК!A:P,14,FALSE())</f>
        <v>150</v>
      </c>
      <c r="M16" s="327" t="str">
        <f>IF(VLOOKUP(B16,ИСХОДНИК!A:R,18,FALSE())=1,ИСХОДНИК!$T$2,IF(VLOOKUP(B16,ИСХОДНИК!A:R,18,FALSE())=2,ИСХОДНИК!$T$5,IF(VLOOKUP(B16,ИСХОДНИК!A:R,18,FALSE())=3,ИСХОДНИК!$T$6)))</f>
        <v>○</v>
      </c>
    </row>
    <row r="17" spans="2:13" ht="22.5" customHeight="1">
      <c r="B17" s="128" t="s">
        <v>66</v>
      </c>
      <c r="C17" s="129" t="str">
        <f>VLOOKUP(B17,ИСХОДНИК!A:P,5,FALSE())</f>
        <v>REG 50 D STR</v>
      </c>
      <c r="D17" s="131" t="s">
        <v>22</v>
      </c>
      <c r="E17" s="130" t="str">
        <f>VLOOKUP(B17,ИСХОДНИК!A:P,11,FALSE())</f>
        <v>Под сварку встык DIN</v>
      </c>
      <c r="F17" s="131">
        <f>VLOOKUP(B17,ИСХОДНИК!A:P,7,FALSE())</f>
        <v>50</v>
      </c>
      <c r="G17" s="132" t="str">
        <f>VLOOKUP(B17,ИСХОДНИК!A:P,10,FALSE())</f>
        <v>R717, R744 и фреоны</v>
      </c>
      <c r="H17" s="132">
        <f>VLOOKUP(B17,ИСХОДНИК!A:P,8,FALSE())</f>
        <v>52</v>
      </c>
      <c r="I17" s="132" t="str">
        <f>VLOOKUP(B17,ИСХОДНИК!A:P,9,FALSE())</f>
        <v xml:space="preserve"> -60…120</v>
      </c>
      <c r="J17" s="131" t="str">
        <f>VLOOKUP(B17,ИСХОДНИК!A:P,15,FALSE())</f>
        <v>U6 PL40R</v>
      </c>
      <c r="K17" s="135">
        <f>VLOOKUP(B17,ИСХОДНИК!A:P,13,FALSE())</f>
        <v>152</v>
      </c>
      <c r="L17" s="135">
        <f>VLOOKUP(B17,ИСХОДНИК!A:P,14,FALSE())</f>
        <v>182.4</v>
      </c>
      <c r="M17" s="327" t="str">
        <f>IF(VLOOKUP(B17,ИСХОДНИК!A:R,18,FALSE())=1,ИСХОДНИК!$T$2,IF(VLOOKUP(B17,ИСХОДНИК!A:R,18,FALSE())=2,ИСХОДНИК!$T$5,IF(VLOOKUP(B17,ИСХОДНИК!A:R,18,FALSE())=3,ИСХОДНИК!$T$6)))</f>
        <v>○</v>
      </c>
    </row>
    <row r="18" spans="2:13" ht="22.5" customHeight="1">
      <c r="B18" s="128" t="s">
        <v>67</v>
      </c>
      <c r="C18" s="129" t="str">
        <f>VLOOKUP(B18,ИСХОДНИК!A:P,5,FALSE())</f>
        <v>REG 65 D STR</v>
      </c>
      <c r="D18" s="131" t="s">
        <v>22</v>
      </c>
      <c r="E18" s="130" t="str">
        <f>VLOOKUP(B18,ИСХОДНИК!A:P,11,FALSE())</f>
        <v>Под сварку встык DIN</v>
      </c>
      <c r="F18" s="131">
        <f>VLOOKUP(B18,ИСХОДНИК!A:P,7,FALSE())</f>
        <v>65</v>
      </c>
      <c r="G18" s="132" t="str">
        <f>VLOOKUP(B18,ИСХОДНИК!A:P,10,FALSE())</f>
        <v>R717, R744 и фреоны</v>
      </c>
      <c r="H18" s="132">
        <f>VLOOKUP(B18,ИСХОДНИК!A:P,8,FALSE())</f>
        <v>52</v>
      </c>
      <c r="I18" s="132" t="str">
        <f>VLOOKUP(B18,ИСХОДНИК!A:P,9,FALSE())</f>
        <v xml:space="preserve"> -60…120</v>
      </c>
      <c r="J18" s="131" t="str">
        <f>VLOOKUP(B18,ИСХОДНИК!A:P,15,FALSE())</f>
        <v>U6 PL40R</v>
      </c>
      <c r="K18" s="135">
        <f>VLOOKUP(B18,ИСХОДНИК!A:P,13,FALSE())</f>
        <v>215</v>
      </c>
      <c r="L18" s="135">
        <f>VLOOKUP(B18,ИСХОДНИК!A:P,14,FALSE())</f>
        <v>258</v>
      </c>
      <c r="M18" s="327" t="str">
        <f>IF(VLOOKUP(B18,ИСХОДНИК!A:R,18,FALSE())=1,ИСХОДНИК!$T$2,IF(VLOOKUP(B18,ИСХОДНИК!A:R,18,FALSE())=2,ИСХОДНИК!$T$5,IF(VLOOKUP(B18,ИСХОДНИК!A:R,18,FALSE())=3,ИСХОДНИК!$T$6)))</f>
        <v>○</v>
      </c>
    </row>
    <row r="19" spans="2:13" ht="22.5" customHeight="1">
      <c r="B19" s="128" t="s">
        <v>68</v>
      </c>
      <c r="C19" s="129" t="str">
        <f>VLOOKUP(B19,ИСХОДНИК!A:P,5,FALSE())</f>
        <v>REG 80 D STR</v>
      </c>
      <c r="D19" s="131" t="s">
        <v>22</v>
      </c>
      <c r="E19" s="130" t="str">
        <f>VLOOKUP(B19,ИСХОДНИК!A:P,11,FALSE())</f>
        <v>Под сварку встык DIN</v>
      </c>
      <c r="F19" s="131">
        <f>VLOOKUP(B19,ИСХОДНИК!A:P,7,FALSE())</f>
        <v>80</v>
      </c>
      <c r="G19" s="132" t="str">
        <f>VLOOKUP(B19,ИСХОДНИК!A:P,10,FALSE())</f>
        <v>R717, R744 и фреоны</v>
      </c>
      <c r="H19" s="132">
        <f>VLOOKUP(B19,ИСХОДНИК!A:P,8,FALSE())</f>
        <v>52</v>
      </c>
      <c r="I19" s="132" t="str">
        <f>VLOOKUP(B19,ИСХОДНИК!A:P,9,FALSE())</f>
        <v xml:space="preserve"> -60…120</v>
      </c>
      <c r="J19" s="131" t="str">
        <f>VLOOKUP(B19,ИСХОДНИК!A:P,15,FALSE())</f>
        <v>U6 PL40R</v>
      </c>
      <c r="K19" s="135">
        <f>VLOOKUP(B19,ИСХОДНИК!A:P,13,FALSE())</f>
        <v>250</v>
      </c>
      <c r="L19" s="135">
        <f>VLOOKUP(B19,ИСХОДНИК!A:P,14,FALSE())</f>
        <v>300</v>
      </c>
      <c r="M19" s="327" t="str">
        <f>IF(VLOOKUP(B19,ИСХОДНИК!A:R,18,FALSE())=1,ИСХОДНИК!$T$2,IF(VLOOKUP(B19,ИСХОДНИК!A:R,18,FALSE())=2,ИСХОДНИК!$T$5,IF(VLOOKUP(B19,ИСХОДНИК!A:R,18,FALSE())=3,ИСХОДНИК!$T$6)))</f>
        <v>○</v>
      </c>
    </row>
    <row r="20" spans="2:13" ht="22.5" customHeight="1">
      <c r="B20" s="164" t="s">
        <v>69</v>
      </c>
      <c r="C20" s="141"/>
      <c r="D20" s="141"/>
      <c r="E20" s="140"/>
      <c r="F20" s="141"/>
      <c r="G20" s="141"/>
      <c r="H20" s="142"/>
      <c r="I20" s="140"/>
      <c r="J20" s="141"/>
      <c r="K20" s="165"/>
      <c r="L20" s="165"/>
      <c r="M20" s="166"/>
    </row>
    <row r="21" spans="2:13" ht="22.5" customHeight="1">
      <c r="B21" s="128" t="s">
        <v>70</v>
      </c>
      <c r="C21" s="129" t="str">
        <f>VLOOKUP(B21,ИСХОДНИК!A:P,5,FALSE())</f>
        <v>REG 15 D ANG</v>
      </c>
      <c r="D21" s="131" t="s">
        <v>39</v>
      </c>
      <c r="E21" s="130" t="str">
        <f>VLOOKUP(B21,ИСХОДНИК!A:P,11,FALSE())</f>
        <v>Под сварку встык DIN</v>
      </c>
      <c r="F21" s="131">
        <f>VLOOKUP(B21,ИСХОДНИК!A:P,7,FALSE())</f>
        <v>15</v>
      </c>
      <c r="G21" s="132" t="str">
        <f>VLOOKUP(B21,ИСХОДНИК!A:P,10,FALSE())</f>
        <v>R717, R744 и фреоны</v>
      </c>
      <c r="H21" s="132">
        <f>VLOOKUP(B21,ИСХОДНИК!A:P,8,FALSE())</f>
        <v>52</v>
      </c>
      <c r="I21" s="132" t="str">
        <f>VLOOKUP(B21,ИСХОДНИК!A:P,9,FALSE())</f>
        <v xml:space="preserve"> -60…120</v>
      </c>
      <c r="J21" s="131" t="str">
        <f>VLOOKUP(B21,ИСХОДНИК!A:P,15,FALSE())</f>
        <v>U6 PL40R</v>
      </c>
      <c r="K21" s="135">
        <f>VLOOKUP(B21,ИСХОДНИК!A:P,13,FALSE())</f>
        <v>56</v>
      </c>
      <c r="L21" s="135">
        <f>VLOOKUP(B21,ИСХОДНИК!A:P,14,FALSE())</f>
        <v>67.2</v>
      </c>
      <c r="M21" s="327" t="str">
        <f>IF(VLOOKUP(B21,ИСХОДНИК!A:R,18,FALSE())=1,ИСХОДНИК!$T$2,IF(VLOOKUP(B21,ИСХОДНИК!A:R,18,FALSE())=2,ИСХОДНИК!$T$5,IF(VLOOKUP(B21,ИСХОДНИК!A:R,18,FALSE())=3,ИСХОДНИК!$T$6)))</f>
        <v>●</v>
      </c>
    </row>
    <row r="22" spans="2:13" ht="22.5" customHeight="1">
      <c r="B22" s="128" t="s">
        <v>71</v>
      </c>
      <c r="C22" s="159" t="str">
        <f>VLOOKUP(B22,ИСХОДНИК!A:P,5,FALSE())</f>
        <v>REG 20 D ANG</v>
      </c>
      <c r="D22" s="131" t="s">
        <v>39</v>
      </c>
      <c r="E22" s="160" t="str">
        <f>VLOOKUP(B22,ИСХОДНИК!A:P,11,FALSE())</f>
        <v>Под сварку встык DIN</v>
      </c>
      <c r="F22" s="161">
        <f>VLOOKUP(B22,ИСХОДНИК!A:P,7,FALSE())</f>
        <v>20</v>
      </c>
      <c r="G22" s="132" t="str">
        <f>VLOOKUP(B22,ИСХОДНИК!A:P,10,FALSE())</f>
        <v>R717, R744 и фреоны</v>
      </c>
      <c r="H22" s="133">
        <f>VLOOKUP(B22,ИСХОДНИК!A:P,8,FALSE())</f>
        <v>52</v>
      </c>
      <c r="I22" s="132" t="str">
        <f>VLOOKUP(B22,ИСХОДНИК!A:P,9,FALSE())</f>
        <v xml:space="preserve"> -60…120</v>
      </c>
      <c r="J22" s="161" t="str">
        <f>VLOOKUP(B22,ИСХОДНИК!A:P,15,FALSE())</f>
        <v>U6 PL40R</v>
      </c>
      <c r="K22" s="135">
        <f>VLOOKUP(B22,ИСХОДНИК!A:P,13,FALSE())</f>
        <v>64</v>
      </c>
      <c r="L22" s="135">
        <f>VLOOKUP(B22,ИСХОДНИК!A:P,14,FALSE())</f>
        <v>76.8</v>
      </c>
      <c r="M22" s="162" t="str">
        <f>IF(VLOOKUP(B22,ИСХОДНИК!A:R,18,FALSE())=1,ИСХОДНИК!$T$2,IF(VLOOKUP(B22,ИСХОДНИК!A:R,18,FALSE())=2,ИСХОДНИК!$T$5,IF(VLOOKUP(B22,ИСХОДНИК!A:R,18,FALSE())=3,ИСХОДНИК!$T$6)))</f>
        <v>◑</v>
      </c>
    </row>
    <row r="23" spans="2:13" ht="22.5" customHeight="1">
      <c r="B23" s="128" t="s">
        <v>72</v>
      </c>
      <c r="C23" s="159" t="str">
        <f>VLOOKUP(B23,ИСХОДНИК!A:P,5,FALSE())</f>
        <v>REG 25 D ANG</v>
      </c>
      <c r="D23" s="131" t="s">
        <v>39</v>
      </c>
      <c r="E23" s="160" t="str">
        <f>VLOOKUP(B23,ИСХОДНИК!A:P,11,FALSE())</f>
        <v>Под сварку встык DIN</v>
      </c>
      <c r="F23" s="161">
        <f>VLOOKUP(B23,ИСХОДНИК!A:P,7,FALSE())</f>
        <v>25</v>
      </c>
      <c r="G23" s="132" t="str">
        <f>VLOOKUP(B23,ИСХОДНИК!A:P,10,FALSE())</f>
        <v>R717, R744 и фреоны</v>
      </c>
      <c r="H23" s="133">
        <f>VLOOKUP(B23,ИСХОДНИК!A:P,8,FALSE())</f>
        <v>52</v>
      </c>
      <c r="I23" s="132" t="str">
        <f>VLOOKUP(B23,ИСХОДНИК!A:P,9,FALSE())</f>
        <v xml:space="preserve"> -60…120</v>
      </c>
      <c r="J23" s="161" t="str">
        <f>VLOOKUP(B23,ИСХОДНИК!A:P,15,FALSE())</f>
        <v>U6 PL40R</v>
      </c>
      <c r="K23" s="135">
        <f>VLOOKUP(B23,ИСХОДНИК!A:P,13,FALSE())</f>
        <v>72</v>
      </c>
      <c r="L23" s="135">
        <f>VLOOKUP(B23,ИСХОДНИК!A:P,14,FALSE())</f>
        <v>86.399999999999991</v>
      </c>
      <c r="M23" s="162" t="str">
        <f>IF(VLOOKUP(B23,ИСХОДНИК!A:R,18,FALSE())=1,ИСХОДНИК!$T$2,IF(VLOOKUP(B23,ИСХОДНИК!A:R,18,FALSE())=2,ИСХОДНИК!$T$5,IF(VLOOKUP(B23,ИСХОДНИК!A:R,18,FALSE())=3,ИСХОДНИК!$T$6)))</f>
        <v>◑</v>
      </c>
    </row>
    <row r="24" spans="2:13" ht="22.5" customHeight="1">
      <c r="B24" s="128" t="s">
        <v>73</v>
      </c>
      <c r="C24" s="159" t="str">
        <f>VLOOKUP(B24,ИСХОДНИК!A:P,5,FALSE())</f>
        <v>REG 32 D ANG</v>
      </c>
      <c r="D24" s="131" t="s">
        <v>39</v>
      </c>
      <c r="E24" s="160" t="str">
        <f>VLOOKUP(B24,ИСХОДНИК!A:P,11,FALSE())</f>
        <v>Под сварку встык DIN</v>
      </c>
      <c r="F24" s="161">
        <f>VLOOKUP(B24,ИСХОДНИК!A:P,7,FALSE())</f>
        <v>32</v>
      </c>
      <c r="G24" s="132" t="str">
        <f>VLOOKUP(B24,ИСХОДНИК!A:P,10,FALSE())</f>
        <v>R717, R744 и фреоны</v>
      </c>
      <c r="H24" s="133">
        <f>VLOOKUP(B24,ИСХОДНИК!A:P,8,FALSE())</f>
        <v>52</v>
      </c>
      <c r="I24" s="132" t="str">
        <f>VLOOKUP(B24,ИСХОДНИК!A:P,9,FALSE())</f>
        <v xml:space="preserve"> -60…120</v>
      </c>
      <c r="J24" s="161" t="str">
        <f>VLOOKUP(B24,ИСХОДНИК!A:P,15,FALSE())</f>
        <v>U6 PL40R</v>
      </c>
      <c r="K24" s="135">
        <f>VLOOKUP(B24,ИСХОДНИК!A:P,13,FALSE())</f>
        <v>95</v>
      </c>
      <c r="L24" s="135">
        <f>VLOOKUP(B24,ИСХОДНИК!A:P,14,FALSE())</f>
        <v>114</v>
      </c>
      <c r="M24" s="328" t="str">
        <f>IF(VLOOKUP(B24,ИСХОДНИК!A:R,18,FALSE())=1,ИСХОДНИК!$T$2,IF(VLOOKUP(B24,ИСХОДНИК!A:R,18,FALSE())=2,ИСХОДНИК!$T$5,IF(VLOOKUP(B24,ИСХОДНИК!A:R,18,FALSE())=3,ИСХОДНИК!$T$6)))</f>
        <v>○</v>
      </c>
    </row>
    <row r="25" spans="2:13" ht="22.5" customHeight="1">
      <c r="B25" s="128" t="s">
        <v>74</v>
      </c>
      <c r="C25" s="159" t="str">
        <f>VLOOKUP(B25,ИСХОДНИК!A:P,5,FALSE())</f>
        <v>REG 40 D ANG</v>
      </c>
      <c r="D25" s="131" t="s">
        <v>39</v>
      </c>
      <c r="E25" s="160" t="str">
        <f>VLOOKUP(B25,ИСХОДНИК!A:P,11,FALSE())</f>
        <v>Под сварку встык DIN</v>
      </c>
      <c r="F25" s="161">
        <f>VLOOKUP(B25,ИСХОДНИК!A:P,7,FALSE())</f>
        <v>40</v>
      </c>
      <c r="G25" s="132" t="str">
        <f>VLOOKUP(B25,ИСХОДНИК!A:P,10,FALSE())</f>
        <v>R717, R744 и фреоны</v>
      </c>
      <c r="H25" s="133">
        <f>VLOOKUP(B25,ИСХОДНИК!A:P,8,FALSE())</f>
        <v>52</v>
      </c>
      <c r="I25" s="132" t="str">
        <f>VLOOKUP(B25,ИСХОДНИК!A:P,9,FALSE())</f>
        <v xml:space="preserve"> -60…120</v>
      </c>
      <c r="J25" s="161" t="str">
        <f>VLOOKUP(B25,ИСХОДНИК!A:P,15,FALSE())</f>
        <v>U6 PL40R</v>
      </c>
      <c r="K25" s="135">
        <f>VLOOKUP(B25,ИСХОДНИК!A:P,13,FALSE())</f>
        <v>125</v>
      </c>
      <c r="L25" s="135">
        <f>VLOOKUP(B25,ИСХОДНИК!A:P,14,FALSE())</f>
        <v>150</v>
      </c>
      <c r="M25" s="162" t="str">
        <f>IF(VLOOKUP(B25,ИСХОДНИК!A:R,18,FALSE())=1,ИСХОДНИК!$T$2,IF(VLOOKUP(B25,ИСХОДНИК!A:R,18,FALSE())=2,ИСХОДНИК!$T$5,IF(VLOOKUP(B25,ИСХОДНИК!A:R,18,FALSE())=3,ИСХОДНИК!$T$6)))</f>
        <v>◑</v>
      </c>
    </row>
    <row r="26" spans="2:13" ht="22.5" customHeight="1">
      <c r="B26" s="128" t="s">
        <v>75</v>
      </c>
      <c r="C26" s="159" t="str">
        <f>VLOOKUP(B26,ИСХОДНИК!A:P,5,FALSE())</f>
        <v>REG 50 D ANG</v>
      </c>
      <c r="D26" s="131" t="s">
        <v>39</v>
      </c>
      <c r="E26" s="160" t="str">
        <f>VLOOKUP(B26,ИСХОДНИК!A:P,11,FALSE())</f>
        <v>Под сварку встык DIN</v>
      </c>
      <c r="F26" s="161">
        <f>VLOOKUP(B26,ИСХОДНИК!A:P,7,FALSE())</f>
        <v>50</v>
      </c>
      <c r="G26" s="132" t="str">
        <f>VLOOKUP(B26,ИСХОДНИК!A:P,10,FALSE())</f>
        <v>R717, R744 и фреоны</v>
      </c>
      <c r="H26" s="133">
        <f>VLOOKUP(B26,ИСХОДНИК!A:P,8,FALSE())</f>
        <v>52</v>
      </c>
      <c r="I26" s="132" t="str">
        <f>VLOOKUP(B26,ИСХОДНИК!A:P,9,FALSE())</f>
        <v xml:space="preserve"> -60…120</v>
      </c>
      <c r="J26" s="161" t="str">
        <f>VLOOKUP(B26,ИСХОДНИК!A:P,15,FALSE())</f>
        <v>U6 PL40R</v>
      </c>
      <c r="K26" s="135">
        <f>VLOOKUP(B26,ИСХОДНИК!A:P,13,FALSE())</f>
        <v>152</v>
      </c>
      <c r="L26" s="135">
        <f>VLOOKUP(B26,ИСХОДНИК!A:P,14,FALSE())</f>
        <v>182.4</v>
      </c>
      <c r="M26" s="328" t="str">
        <f>IF(VLOOKUP(B26,ИСХОДНИК!A:R,18,FALSE())=1,ИСХОДНИК!$T$2,IF(VLOOKUP(B26,ИСХОДНИК!A:R,18,FALSE())=2,ИСХОДНИК!$T$5,IF(VLOOKUP(B26,ИСХОДНИК!A:R,18,FALSE())=3,ИСХОДНИК!$T$6)))</f>
        <v>○</v>
      </c>
    </row>
    <row r="27" spans="2:13" ht="22.5" customHeight="1">
      <c r="B27" s="128" t="s">
        <v>76</v>
      </c>
      <c r="C27" s="159" t="str">
        <f>VLOOKUP(B27,ИСХОДНИК!A:P,5,FALSE())</f>
        <v>REG 65 D ANG</v>
      </c>
      <c r="D27" s="131" t="s">
        <v>39</v>
      </c>
      <c r="E27" s="160" t="str">
        <f>VLOOKUP(B27,ИСХОДНИК!A:P,11,FALSE())</f>
        <v>Под сварку встык DIN</v>
      </c>
      <c r="F27" s="161">
        <f>VLOOKUP(B27,ИСХОДНИК!A:P,7,FALSE())</f>
        <v>65</v>
      </c>
      <c r="G27" s="132" t="str">
        <f>VLOOKUP(B27,ИСХОДНИК!A:P,10,FALSE())</f>
        <v>R717, R744 и фреоны</v>
      </c>
      <c r="H27" s="133">
        <f>VLOOKUP(B27,ИСХОДНИК!A:P,8,FALSE())</f>
        <v>52</v>
      </c>
      <c r="I27" s="132" t="str">
        <f>VLOOKUP(B27,ИСХОДНИК!A:P,9,FALSE())</f>
        <v xml:space="preserve"> -60…120</v>
      </c>
      <c r="J27" s="161" t="str">
        <f>VLOOKUP(B27,ИСХОДНИК!A:P,15,FALSE())</f>
        <v>U6 PL40R</v>
      </c>
      <c r="K27" s="135">
        <f>VLOOKUP(B27,ИСХОДНИК!A:P,13,FALSE())</f>
        <v>215</v>
      </c>
      <c r="L27" s="135">
        <f>VLOOKUP(B27,ИСХОДНИК!A:P,14,FALSE())</f>
        <v>258</v>
      </c>
      <c r="M27" s="328" t="str">
        <f>IF(VLOOKUP(B27,ИСХОДНИК!A:R,18,FALSE())=1,ИСХОДНИК!$T$2,IF(VLOOKUP(B27,ИСХОДНИК!A:R,18,FALSE())=2,ИСХОДНИК!$T$5,IF(VLOOKUP(B27,ИСХОДНИК!A:R,18,FALSE())=3,ИСХОДНИК!$T$6)))</f>
        <v>○</v>
      </c>
    </row>
    <row r="28" spans="2:13" ht="22.5" customHeight="1">
      <c r="B28" s="128" t="s">
        <v>77</v>
      </c>
      <c r="C28" s="159" t="str">
        <f>VLOOKUP(B28,ИСХОДНИК!A:P,5,FALSE())</f>
        <v>REG 80 D ANG</v>
      </c>
      <c r="D28" s="131" t="s">
        <v>39</v>
      </c>
      <c r="E28" s="160" t="str">
        <f>VLOOKUP(B28,ИСХОДНИК!A:P,11,FALSE())</f>
        <v>Под сварку встык DIN</v>
      </c>
      <c r="F28" s="161">
        <f>VLOOKUP(B28,ИСХОДНИК!A:P,7,FALSE())</f>
        <v>80</v>
      </c>
      <c r="G28" s="132" t="str">
        <f>VLOOKUP(B28,ИСХОДНИК!A:P,10,FALSE())</f>
        <v>R717, R744 и фреоны</v>
      </c>
      <c r="H28" s="133">
        <f>VLOOKUP(B28,ИСХОДНИК!A:P,8,FALSE())</f>
        <v>52</v>
      </c>
      <c r="I28" s="132" t="str">
        <f>VLOOKUP(B28,ИСХОДНИК!A:P,9,FALSE())</f>
        <v xml:space="preserve"> -60…120</v>
      </c>
      <c r="J28" s="161" t="str">
        <f>VLOOKUP(B28,ИСХОДНИК!A:P,15,FALSE())</f>
        <v>U6 PL40R</v>
      </c>
      <c r="K28" s="135">
        <f>VLOOKUP(B28,ИСХОДНИК!A:P,13,FALSE())</f>
        <v>250</v>
      </c>
      <c r="L28" s="135">
        <f>VLOOKUP(B28,ИСХОДНИК!A:P,14,FALSE())</f>
        <v>300</v>
      </c>
      <c r="M28" s="328" t="str">
        <f>IF(VLOOKUP(B28,ИСХОДНИК!A:R,18,FALSE())=1,ИСХОДНИК!$T$2,IF(VLOOKUP(B28,ИСХОДНИК!A:R,18,FALSE())=2,ИСХОДНИК!$T$5,IF(VLOOKUP(B28,ИСХОДНИК!A:R,18,FALSE())=3,ИСХОДНИК!$T$6)))</f>
        <v>○</v>
      </c>
    </row>
    <row r="30" spans="2:13">
      <c r="B30" s="438" t="s">
        <v>759</v>
      </c>
      <c r="C30" s="438"/>
      <c r="D30" s="438"/>
      <c r="E30" s="438"/>
      <c r="F30" s="438"/>
      <c r="G30" s="438"/>
      <c r="H30" s="438"/>
      <c r="I30" s="438"/>
      <c r="J30" s="438"/>
      <c r="K30" s="438"/>
      <c r="L30" s="438"/>
      <c r="M30" s="438"/>
    </row>
    <row r="31" spans="2:13">
      <c r="B31" s="257"/>
      <c r="C31" s="225"/>
      <c r="D31" s="225"/>
      <c r="E31" s="224"/>
      <c r="F31" s="225"/>
      <c r="G31" s="226"/>
      <c r="H31" s="224"/>
      <c r="I31" s="226"/>
      <c r="J31" s="224"/>
      <c r="K31" s="225"/>
      <c r="L31" s="225"/>
      <c r="M31" s="226"/>
    </row>
    <row r="32" spans="2:13">
      <c r="B32" s="364"/>
      <c r="C32" s="152"/>
      <c r="D32" s="371"/>
      <c r="E32" s="367"/>
      <c r="F32" s="371"/>
      <c r="G32" s="372"/>
      <c r="H32" s="367"/>
      <c r="I32" s="372"/>
      <c r="J32" s="463"/>
      <c r="K32" s="473"/>
      <c r="L32" s="473"/>
      <c r="M32" s="464"/>
    </row>
    <row r="33" spans="2:13">
      <c r="B33" s="364"/>
      <c r="C33" s="152"/>
      <c r="D33" s="371"/>
      <c r="E33" s="367"/>
      <c r="F33" s="371"/>
      <c r="G33" s="372"/>
      <c r="H33" s="367"/>
      <c r="I33" s="372"/>
      <c r="J33" s="463"/>
      <c r="K33" s="473"/>
      <c r="L33" s="473"/>
      <c r="M33" s="464"/>
    </row>
    <row r="34" spans="2:13">
      <c r="B34" s="364"/>
      <c r="C34" s="152"/>
      <c r="D34" s="371"/>
      <c r="E34" s="367"/>
      <c r="F34" s="371"/>
      <c r="G34" s="372"/>
      <c r="H34" s="367"/>
      <c r="I34" s="372"/>
      <c r="J34" s="463"/>
      <c r="K34" s="473"/>
      <c r="L34" s="473"/>
      <c r="M34" s="464"/>
    </row>
    <row r="35" spans="2:13">
      <c r="B35" s="364"/>
      <c r="C35" s="152"/>
      <c r="D35" s="371"/>
      <c r="E35" s="367"/>
      <c r="F35" s="371"/>
      <c r="G35" s="372"/>
      <c r="H35" s="367"/>
      <c r="I35" s="372"/>
      <c r="J35" s="463"/>
      <c r="K35" s="473"/>
      <c r="L35" s="473"/>
      <c r="M35" s="464"/>
    </row>
    <row r="36" spans="2:13">
      <c r="B36" s="364"/>
      <c r="C36" s="152"/>
      <c r="D36" s="371"/>
      <c r="E36" s="367"/>
      <c r="F36" s="371"/>
      <c r="G36" s="372"/>
      <c r="H36" s="367"/>
      <c r="I36" s="372"/>
      <c r="J36" s="463"/>
      <c r="K36" s="473"/>
      <c r="L36" s="473"/>
      <c r="M36" s="464"/>
    </row>
    <row r="37" spans="2:13">
      <c r="B37" s="364"/>
      <c r="C37" s="152"/>
      <c r="D37" s="371"/>
      <c r="E37" s="367"/>
      <c r="F37" s="371"/>
      <c r="G37" s="372"/>
      <c r="H37" s="367"/>
      <c r="I37" s="372"/>
      <c r="J37" s="463"/>
      <c r="K37" s="473"/>
      <c r="L37" s="473"/>
      <c r="M37" s="464"/>
    </row>
    <row r="38" spans="2:13">
      <c r="B38" s="364"/>
      <c r="C38" s="152"/>
      <c r="D38" s="371"/>
      <c r="E38" s="367"/>
      <c r="F38" s="371"/>
      <c r="G38" s="372"/>
      <c r="H38" s="367"/>
      <c r="I38" s="372"/>
      <c r="J38" s="463"/>
      <c r="K38" s="473"/>
      <c r="L38" s="473"/>
      <c r="M38" s="464"/>
    </row>
    <row r="39" spans="2:13">
      <c r="B39" s="364"/>
      <c r="C39" s="152"/>
      <c r="D39" s="371"/>
      <c r="E39" s="367"/>
      <c r="F39" s="371"/>
      <c r="G39" s="372"/>
      <c r="H39" s="367"/>
      <c r="I39" s="372"/>
      <c r="J39" s="463"/>
      <c r="K39" s="473"/>
      <c r="L39" s="473"/>
      <c r="M39" s="464"/>
    </row>
    <row r="40" spans="2:13">
      <c r="B40" s="364"/>
      <c r="C40" s="152"/>
      <c r="D40" s="371"/>
      <c r="E40" s="367"/>
      <c r="F40" s="371"/>
      <c r="G40" s="372"/>
      <c r="H40" s="367"/>
      <c r="I40" s="372"/>
      <c r="J40" s="463"/>
      <c r="K40" s="473"/>
      <c r="L40" s="473"/>
      <c r="M40" s="464"/>
    </row>
    <row r="41" spans="2:13">
      <c r="B41" s="364"/>
      <c r="C41" s="152"/>
      <c r="D41" s="371"/>
      <c r="E41" s="367"/>
      <c r="F41" s="371"/>
      <c r="G41" s="372"/>
      <c r="H41" s="367"/>
      <c r="I41" s="372"/>
      <c r="J41" s="463"/>
      <c r="K41" s="473"/>
      <c r="L41" s="473"/>
      <c r="M41" s="464"/>
    </row>
    <row r="42" spans="2:13">
      <c r="B42" s="364"/>
      <c r="C42" s="152"/>
      <c r="D42" s="371"/>
      <c r="E42" s="367"/>
      <c r="F42" s="371"/>
      <c r="G42" s="372"/>
      <c r="H42" s="367"/>
      <c r="I42" s="372"/>
      <c r="J42" s="463"/>
      <c r="K42" s="473"/>
      <c r="L42" s="473"/>
      <c r="M42" s="464"/>
    </row>
    <row r="43" spans="2:13">
      <c r="B43" s="364"/>
      <c r="C43" s="152"/>
      <c r="D43" s="371"/>
      <c r="E43" s="367"/>
      <c r="F43" s="371"/>
      <c r="G43" s="372"/>
      <c r="H43" s="367"/>
      <c r="I43" s="372"/>
      <c r="J43" s="463"/>
      <c r="K43" s="473"/>
      <c r="L43" s="473"/>
      <c r="M43" s="464"/>
    </row>
    <row r="44" spans="2:13">
      <c r="B44" s="364"/>
      <c r="C44" s="152"/>
      <c r="D44" s="371"/>
      <c r="E44" s="367"/>
      <c r="F44" s="371"/>
      <c r="G44" s="372"/>
      <c r="H44" s="367"/>
      <c r="I44" s="372"/>
      <c r="J44" s="463"/>
      <c r="K44" s="473"/>
      <c r="L44" s="473"/>
      <c r="M44" s="464"/>
    </row>
    <row r="45" spans="2:13">
      <c r="B45" s="258"/>
      <c r="C45" s="213"/>
      <c r="D45" s="213"/>
      <c r="E45" s="228"/>
      <c r="F45" s="213"/>
      <c r="G45" s="373"/>
      <c r="H45" s="368"/>
      <c r="I45" s="373"/>
      <c r="J45" s="465"/>
      <c r="K45" s="474"/>
      <c r="L45" s="474"/>
      <c r="M45" s="466"/>
    </row>
    <row r="46" spans="2:13" ht="40.5">
      <c r="B46" s="300" t="s">
        <v>711</v>
      </c>
      <c r="C46" s="453" t="s">
        <v>353</v>
      </c>
      <c r="D46" s="472"/>
      <c r="E46" s="472"/>
      <c r="F46" s="472"/>
      <c r="G46" s="472"/>
      <c r="H46" s="451"/>
      <c r="I46" s="343" t="s">
        <v>758</v>
      </c>
      <c r="J46" s="300" t="s">
        <v>17</v>
      </c>
      <c r="K46" s="400" t="s">
        <v>18</v>
      </c>
      <c r="L46" s="400" t="s">
        <v>19</v>
      </c>
      <c r="M46" s="301" t="s">
        <v>20</v>
      </c>
    </row>
    <row r="47" spans="2:13" ht="18" customHeight="1">
      <c r="B47" s="128" t="s">
        <v>731</v>
      </c>
      <c r="C47" s="456" t="str">
        <f>VLOOKUP(B47,ИСХОДНИК!A:P,3,FALSE())</f>
        <v>Универсальная прокладка DN 15-25. Мультипак 10 шт.</v>
      </c>
      <c r="D47" s="456"/>
      <c r="E47" s="456"/>
      <c r="F47" s="456"/>
      <c r="G47" s="456"/>
      <c r="H47" s="456"/>
      <c r="I47" s="131">
        <v>7</v>
      </c>
      <c r="J47" s="131" t="str">
        <f>VLOOKUP(B47,ИСХОДНИК!A:P,15,FALSE())</f>
        <v>U6 PL40R</v>
      </c>
      <c r="K47" s="135">
        <f>VLOOKUP(B47,ИСХОДНИК!A:P,13,FALSE())</f>
        <v>12</v>
      </c>
      <c r="L47" s="135">
        <f>VLOOKUP(B47,ИСХОДНИК!A:P,14,FALSE())</f>
        <v>14.399999999999999</v>
      </c>
      <c r="M47" s="136" t="str">
        <f>VLOOKUP(B47,ИСХОДНИК!A:Q,17,FALSE)</f>
        <v>◑</v>
      </c>
    </row>
    <row r="48" spans="2:13" ht="18" customHeight="1">
      <c r="B48" s="128" t="s">
        <v>733</v>
      </c>
      <c r="C48" s="456" t="str">
        <f>VLOOKUP(B48,ИСХОДНИК!A:P,3,FALSE())</f>
        <v>Универсальная прокладка DN 32-40. Мультипак 10 шт.</v>
      </c>
      <c r="D48" s="456"/>
      <c r="E48" s="456"/>
      <c r="F48" s="456"/>
      <c r="G48" s="456"/>
      <c r="H48" s="456"/>
      <c r="I48" s="131">
        <v>7</v>
      </c>
      <c r="J48" s="131" t="str">
        <f>VLOOKUP(B48,ИСХОДНИК!A:P,15,FALSE())</f>
        <v>U6 PL40R</v>
      </c>
      <c r="K48" s="135">
        <f>VLOOKUP(B48,ИСХОДНИК!A:P,13,FALSE())</f>
        <v>15</v>
      </c>
      <c r="L48" s="135">
        <f>VLOOKUP(B48,ИСХОДНИК!A:P,14,FALSE())</f>
        <v>18</v>
      </c>
      <c r="M48" s="136" t="str">
        <f>VLOOKUP(B48,ИСХОДНИК!A:Q,17,FALSE)</f>
        <v>◑</v>
      </c>
    </row>
    <row r="49" spans="1:14" ht="18" customHeight="1">
      <c r="B49" s="128" t="s">
        <v>734</v>
      </c>
      <c r="C49" s="456" t="str">
        <f>VLOOKUP(B49,ИСХОДНИК!A:P,3,FALSE())</f>
        <v>Универсальная прокладка DN 50. Мультипак 10 шт.</v>
      </c>
      <c r="D49" s="456"/>
      <c r="E49" s="456"/>
      <c r="F49" s="456"/>
      <c r="G49" s="456"/>
      <c r="H49" s="456"/>
      <c r="I49" s="131">
        <v>7</v>
      </c>
      <c r="J49" s="131" t="str">
        <f>VLOOKUP(B49,ИСХОДНИК!A:P,15,FALSE())</f>
        <v>U6 PL40R</v>
      </c>
      <c r="K49" s="135">
        <f>VLOOKUP(B49,ИСХОДНИК!A:P,13,FALSE())</f>
        <v>24</v>
      </c>
      <c r="L49" s="135">
        <f>VLOOKUP(B49,ИСХОДНИК!A:P,14,FALSE())</f>
        <v>28.799999999999997</v>
      </c>
      <c r="M49" s="136" t="str">
        <f>VLOOKUP(B49,ИСХОДНИК!A:Q,17,FALSE)</f>
        <v>◑</v>
      </c>
    </row>
    <row r="50" spans="1:14" ht="18" customHeight="1">
      <c r="B50" s="128" t="s">
        <v>735</v>
      </c>
      <c r="C50" s="456" t="str">
        <f>VLOOKUP(B50,ИСХОДНИК!A:P,3,FALSE())</f>
        <v>Универсальная прокладка DN 65. Мультипак 10 шт.</v>
      </c>
      <c r="D50" s="456"/>
      <c r="E50" s="456"/>
      <c r="F50" s="456"/>
      <c r="G50" s="456"/>
      <c r="H50" s="456"/>
      <c r="I50" s="131">
        <v>7</v>
      </c>
      <c r="J50" s="131" t="str">
        <f>VLOOKUP(B50,ИСХОДНИК!A:P,15,FALSE())</f>
        <v>U6 PL40R</v>
      </c>
      <c r="K50" s="135">
        <f>VLOOKUP(B50,ИСХОДНИК!A:P,13,FALSE())</f>
        <v>30</v>
      </c>
      <c r="L50" s="135">
        <f>VLOOKUP(B50,ИСХОДНИК!A:P,14,FALSE())</f>
        <v>36</v>
      </c>
      <c r="M50" s="136" t="str">
        <f>VLOOKUP(B50,ИСХОДНИК!A:Q,17,FALSE)</f>
        <v>◑</v>
      </c>
    </row>
    <row r="51" spans="1:14" ht="18" customHeight="1">
      <c r="B51" s="128" t="s">
        <v>736</v>
      </c>
      <c r="C51" s="456" t="str">
        <f>VLOOKUP(B51,ИСХОДНИК!A:P,3,FALSE())</f>
        <v>Универсальная прокладка DN 80. Мультипак 10 шт.</v>
      </c>
      <c r="D51" s="456"/>
      <c r="E51" s="456"/>
      <c r="F51" s="456"/>
      <c r="G51" s="456"/>
      <c r="H51" s="456"/>
      <c r="I51" s="131">
        <v>7</v>
      </c>
      <c r="J51" s="131" t="str">
        <f>VLOOKUP(B51,ИСХОДНИК!A:P,15,FALSE())</f>
        <v>U6 PL40R</v>
      </c>
      <c r="K51" s="135">
        <f>VLOOKUP(B51,ИСХОДНИК!A:P,13,FALSE())</f>
        <v>45</v>
      </c>
      <c r="L51" s="135">
        <f>VLOOKUP(B51,ИСХОДНИК!A:P,14,FALSE())</f>
        <v>54</v>
      </c>
      <c r="M51" s="136" t="str">
        <f>VLOOKUP(B51,ИСХОДНИК!A:Q,17,FALSE)</f>
        <v>◑</v>
      </c>
    </row>
    <row r="52" spans="1:14" s="24" customFormat="1" ht="18" customHeight="1">
      <c r="B52" s="475"/>
      <c r="C52" s="475"/>
      <c r="D52" s="475"/>
      <c r="E52" s="475"/>
      <c r="F52" s="475"/>
      <c r="G52" s="475"/>
      <c r="H52" s="475"/>
      <c r="I52" s="475"/>
      <c r="J52" s="475"/>
      <c r="K52" s="475"/>
      <c r="L52" s="475"/>
      <c r="M52" s="475"/>
    </row>
    <row r="53" spans="1:14" ht="18" customHeight="1">
      <c r="B53" s="128" t="s">
        <v>745</v>
      </c>
      <c r="C53" s="456" t="str">
        <f>VLOOKUP(B53,ИСХОДНИК!A:P,3,FALSE())</f>
        <v>Комплект сальникового уплотнения DN 15-25.  Мультипак: 10 комплектов.</v>
      </c>
      <c r="D53" s="456"/>
      <c r="E53" s="456"/>
      <c r="F53" s="456"/>
      <c r="G53" s="456"/>
      <c r="H53" s="456"/>
      <c r="I53" s="341" t="s">
        <v>1605</v>
      </c>
      <c r="J53" s="131" t="str">
        <f>VLOOKUP(B53,ИСХОДНИК!A:P,15,FALSE())</f>
        <v>U6 PL40R</v>
      </c>
      <c r="K53" s="135">
        <f>VLOOKUP(B53,ИСХОДНИК!A:P,13,FALSE())</f>
        <v>150</v>
      </c>
      <c r="L53" s="135">
        <f>VLOOKUP(B53,ИСХОДНИК!A:P,14,FALSE())</f>
        <v>180</v>
      </c>
      <c r="M53" s="136" t="str">
        <f>VLOOKUP(B53,ИСХОДНИК!A:Q,17,FALSE)</f>
        <v>◑</v>
      </c>
    </row>
    <row r="54" spans="1:14" ht="18" customHeight="1">
      <c r="B54" s="128" t="s">
        <v>750</v>
      </c>
      <c r="C54" s="456" t="str">
        <f>VLOOKUP(B54,ИСХОДНИК!A:P,3,FALSE())</f>
        <v>Комплект сальникового уплотнения DN 32-50. Мультипак: 10 комплектов.</v>
      </c>
      <c r="D54" s="456"/>
      <c r="E54" s="456"/>
      <c r="F54" s="456"/>
      <c r="G54" s="456"/>
      <c r="H54" s="456"/>
      <c r="I54" s="341" t="s">
        <v>1605</v>
      </c>
      <c r="J54" s="131" t="str">
        <f>VLOOKUP(B54,ИСХОДНИК!A:P,15,FALSE())</f>
        <v>U6 PL40R</v>
      </c>
      <c r="K54" s="135">
        <f>VLOOKUP(B54,ИСХОДНИК!A:P,13,FALSE())</f>
        <v>255</v>
      </c>
      <c r="L54" s="135">
        <f>VLOOKUP(B54,ИСХОДНИК!A:P,14,FALSE())</f>
        <v>306</v>
      </c>
      <c r="M54" s="136" t="str">
        <f>VLOOKUP(B54,ИСХОДНИК!A:Q,17,FALSE)</f>
        <v>◑</v>
      </c>
    </row>
    <row r="55" spans="1:14" ht="18" customHeight="1">
      <c r="B55" s="128" t="s">
        <v>751</v>
      </c>
      <c r="C55" s="456" t="str">
        <f>VLOOKUP(B55,ИСХОДНИК!A:P,3,FALSE())</f>
        <v>Комплект сальникового уплотнения DN 65. Мультипак: 10 комплектов.</v>
      </c>
      <c r="D55" s="456"/>
      <c r="E55" s="456"/>
      <c r="F55" s="456"/>
      <c r="G55" s="456"/>
      <c r="H55" s="456"/>
      <c r="I55" s="341" t="s">
        <v>1605</v>
      </c>
      <c r="J55" s="131" t="str">
        <f>VLOOKUP(B55,ИСХОДНИК!A:P,15,FALSE())</f>
        <v>U6 PL40R</v>
      </c>
      <c r="K55" s="135">
        <f>VLOOKUP(B55,ИСХОДНИК!A:P,13,FALSE())</f>
        <v>499</v>
      </c>
      <c r="L55" s="135">
        <f>VLOOKUP(B55,ИСХОДНИК!A:P,14,FALSE())</f>
        <v>598.79999999999995</v>
      </c>
      <c r="M55" s="136" t="str">
        <f>VLOOKUP(B55,ИСХОДНИК!A:Q,17,FALSE)</f>
        <v>◑</v>
      </c>
    </row>
    <row r="56" spans="1:14" ht="18" customHeight="1">
      <c r="B56" s="128" t="s">
        <v>752</v>
      </c>
      <c r="C56" s="456" t="str">
        <f>VLOOKUP(B56,ИСХОДНИК!A:P,3,FALSE())</f>
        <v>Комплект сальникового уплотнения DN 80.  Мультипак: 10 комплектов.</v>
      </c>
      <c r="D56" s="456"/>
      <c r="E56" s="456"/>
      <c r="F56" s="456"/>
      <c r="G56" s="456"/>
      <c r="H56" s="456"/>
      <c r="I56" s="341" t="s">
        <v>1605</v>
      </c>
      <c r="J56" s="131" t="str">
        <f>VLOOKUP(B56,ИСХОДНИК!A:P,15,FALSE())</f>
        <v>U6 PL40R</v>
      </c>
      <c r="K56" s="135">
        <f>VLOOKUP(B56,ИСХОДНИК!A:P,13,FALSE())</f>
        <v>580</v>
      </c>
      <c r="L56" s="135">
        <f>VLOOKUP(B56,ИСХОДНИК!A:P,14,FALSE())</f>
        <v>696</v>
      </c>
      <c r="M56" s="136" t="str">
        <f>VLOOKUP(B56,ИСХОДНИК!A:Q,17,FALSE)</f>
        <v>◑</v>
      </c>
    </row>
    <row r="57" spans="1:14" ht="18" customHeight="1">
      <c r="A57" s="24"/>
      <c r="B57" s="138"/>
      <c r="C57" s="374"/>
      <c r="D57" s="139"/>
      <c r="E57" s="139"/>
      <c r="F57" s="139"/>
      <c r="G57" s="139"/>
      <c r="H57" s="139"/>
      <c r="I57" s="152"/>
      <c r="J57" s="141"/>
      <c r="K57" s="144"/>
      <c r="L57" s="144"/>
      <c r="M57" s="141"/>
      <c r="N57" s="24"/>
    </row>
    <row r="58" spans="1:14" ht="18" customHeight="1">
      <c r="B58" s="128" t="s">
        <v>1607</v>
      </c>
      <c r="C58" s="458" t="str">
        <f>VLOOKUP(B58,ИСХОДНИК!A:P,3,FALSE())</f>
        <v>Колпачок с прокладкой для SVA, SCA, REG (DN 15-25).</v>
      </c>
      <c r="D58" s="459"/>
      <c r="E58" s="459"/>
      <c r="F58" s="459"/>
      <c r="G58" s="459"/>
      <c r="H58" s="460"/>
      <c r="I58" s="341">
        <v>14</v>
      </c>
      <c r="J58" s="131" t="str">
        <f>VLOOKUP(B58,ИСХОДНИК!A:P,15,FALSE())</f>
        <v>U6 PL40R</v>
      </c>
      <c r="K58" s="135">
        <f>VLOOKUP(B58,ИСХОДНИК!A:P,13,FALSE())</f>
        <v>11</v>
      </c>
      <c r="L58" s="135">
        <f>VLOOKUP(B58,ИСХОДНИК!A:P,14,FALSE())</f>
        <v>13.2</v>
      </c>
      <c r="M58" s="136" t="str">
        <f>VLOOKUP(B58,ИСХОДНИК!A:Q,17,FALSE)</f>
        <v>◑</v>
      </c>
    </row>
    <row r="59" spans="1:14" ht="18" customHeight="1">
      <c r="B59" s="128" t="s">
        <v>1608</v>
      </c>
      <c r="C59" s="458" t="str">
        <f>VLOOKUP(B59,ИСХОДНИК!A:P,3,FALSE())</f>
        <v xml:space="preserve">Колпачок с прокладкой для SVA, SCA, REG (DN 32-50). </v>
      </c>
      <c r="D59" s="459"/>
      <c r="E59" s="459"/>
      <c r="F59" s="459"/>
      <c r="G59" s="459"/>
      <c r="H59" s="460"/>
      <c r="I59" s="341">
        <v>14</v>
      </c>
      <c r="J59" s="131" t="str">
        <f>VLOOKUP(B59,ИСХОДНИК!A:P,15,FALSE())</f>
        <v>U6 PL40R</v>
      </c>
      <c r="K59" s="135">
        <f>VLOOKUP(B59,ИСХОДНИК!A:P,13,FALSE())</f>
        <v>19</v>
      </c>
      <c r="L59" s="135">
        <f>VLOOKUP(B59,ИСХОДНИК!A:P,14,FALSE())</f>
        <v>22.8</v>
      </c>
      <c r="M59" s="136" t="str">
        <f>VLOOKUP(B59,ИСХОДНИК!A:Q,17,FALSE)</f>
        <v>◑</v>
      </c>
    </row>
    <row r="60" spans="1:14" ht="18" customHeight="1">
      <c r="B60" s="128" t="s">
        <v>1610</v>
      </c>
      <c r="C60" s="458" t="str">
        <f>VLOOKUP(B60,ИСХОДНИК!A:P,3,FALSE())</f>
        <v>Колпачок с прокладкой для SVA, SCA, REG (DN 65)</v>
      </c>
      <c r="D60" s="459"/>
      <c r="E60" s="459"/>
      <c r="F60" s="459"/>
      <c r="G60" s="459"/>
      <c r="H60" s="460"/>
      <c r="I60" s="341">
        <v>14</v>
      </c>
      <c r="J60" s="131" t="str">
        <f>VLOOKUP(B60,ИСХОДНИК!A:P,15,FALSE())</f>
        <v>U6 PL40R</v>
      </c>
      <c r="K60" s="135">
        <f>VLOOKUP(B60,ИСХОДНИК!A:P,13,FALSE())</f>
        <v>21</v>
      </c>
      <c r="L60" s="135">
        <f>VLOOKUP(B60,ИСХОДНИК!A:P,14,FALSE())</f>
        <v>25.2</v>
      </c>
      <c r="M60" s="136" t="str">
        <f>VLOOKUP(B60,ИСХОДНИК!A:Q,17,FALSE)</f>
        <v>◑</v>
      </c>
    </row>
    <row r="61" spans="1:14" ht="18" customHeight="1">
      <c r="B61" s="128" t="s">
        <v>1611</v>
      </c>
      <c r="C61" s="458" t="str">
        <f>VLOOKUP(B61,ИСХОДНИК!A:P,3,FALSE())</f>
        <v>Колпачок с прокладкой для SVA, SCA (DN 80-100)</v>
      </c>
      <c r="D61" s="459"/>
      <c r="E61" s="459"/>
      <c r="F61" s="459"/>
      <c r="G61" s="459"/>
      <c r="H61" s="460"/>
      <c r="I61" s="341">
        <v>14</v>
      </c>
      <c r="J61" s="131" t="str">
        <f>VLOOKUP(B61,ИСХОДНИК!A:P,15,FALSE())</f>
        <v>U6 PL40R</v>
      </c>
      <c r="K61" s="135">
        <f>VLOOKUP(B61,ИСХОДНИК!A:P,13,FALSE())</f>
        <v>33</v>
      </c>
      <c r="L61" s="135">
        <f>VLOOKUP(B61,ИСХОДНИК!A:P,14,FALSE())</f>
        <v>39.6</v>
      </c>
      <c r="M61" s="136" t="str">
        <f>VLOOKUP(B61,ИСХОДНИК!A:Q,17,FALSE)</f>
        <v>◑</v>
      </c>
    </row>
    <row r="62" spans="1:14" s="24" customFormat="1" ht="18" customHeight="1">
      <c r="B62" s="138"/>
      <c r="C62" s="139"/>
      <c r="D62" s="139"/>
      <c r="E62" s="139"/>
      <c r="F62" s="139"/>
      <c r="G62" s="139"/>
      <c r="H62" s="139"/>
      <c r="I62" s="152"/>
      <c r="J62" s="141"/>
      <c r="K62" s="144"/>
      <c r="L62" s="144"/>
      <c r="M62" s="141"/>
    </row>
    <row r="63" spans="1:14" ht="18" customHeight="1">
      <c r="B63" s="128" t="s">
        <v>1618</v>
      </c>
      <c r="C63" s="458" t="str">
        <f>VLOOKUP(B63,ИСХОДНИК!A:P,3,FALSE())</f>
        <v>Маховик (60 мм) для клапанов SVA, REG, SCA DN 15-25</v>
      </c>
      <c r="D63" s="459"/>
      <c r="E63" s="459"/>
      <c r="F63" s="459"/>
      <c r="G63" s="459"/>
      <c r="H63" s="460"/>
      <c r="I63" s="131">
        <v>15</v>
      </c>
      <c r="J63" s="131" t="str">
        <f>VLOOKUP(B63,ИСХОДНИК!A:P,15,FALSE())</f>
        <v>U6 PL40R</v>
      </c>
      <c r="K63" s="135">
        <f>VLOOKUP(B63,ИСХОДНИК!A:P,13,FALSE())</f>
        <v>29</v>
      </c>
      <c r="L63" s="135">
        <f>VLOOKUP(B63,ИСХОДНИК!A:P,14,FALSE())</f>
        <v>34.799999999999997</v>
      </c>
      <c r="M63" s="136" t="str">
        <f>VLOOKUP(B63,ИСХОДНИК!A:Q,17,FALSE)</f>
        <v>◑</v>
      </c>
    </row>
    <row r="64" spans="1:14" ht="18" customHeight="1">
      <c r="B64" s="128" t="s">
        <v>1619</v>
      </c>
      <c r="C64" s="458" t="str">
        <f>VLOOKUP(B64,ИСХОДНИК!A:P,3,FALSE())</f>
        <v>Маховик (80 мм) для клапанов SVA, REG, SCA DN 32-40</v>
      </c>
      <c r="D64" s="459"/>
      <c r="E64" s="459"/>
      <c r="F64" s="459"/>
      <c r="G64" s="459"/>
      <c r="H64" s="460"/>
      <c r="I64" s="131">
        <v>15</v>
      </c>
      <c r="J64" s="131" t="str">
        <f>VLOOKUP(B64,ИСХОДНИК!A:P,15,FALSE())</f>
        <v>U6 PL40R</v>
      </c>
      <c r="K64" s="135">
        <f>VLOOKUP(B64,ИСХОДНИК!A:P,13,FALSE())</f>
        <v>39</v>
      </c>
      <c r="L64" s="135">
        <f>VLOOKUP(B64,ИСХОДНИК!A:P,14,FALSE())</f>
        <v>46.8</v>
      </c>
      <c r="M64" s="136" t="str">
        <f>VLOOKUP(B64,ИСХОДНИК!A:Q,17,FALSE)</f>
        <v>◑</v>
      </c>
    </row>
    <row r="65" spans="2:13" ht="18" customHeight="1">
      <c r="B65" s="128" t="s">
        <v>1620</v>
      </c>
      <c r="C65" s="458" t="str">
        <f>VLOOKUP(B65,ИСХОДНИК!A:P,3,FALSE())</f>
        <v>Маховик (100 мм) для клапанов SVA, REG, SCA DN 50</v>
      </c>
      <c r="D65" s="459"/>
      <c r="E65" s="459"/>
      <c r="F65" s="459"/>
      <c r="G65" s="459"/>
      <c r="H65" s="460"/>
      <c r="I65" s="131">
        <v>15</v>
      </c>
      <c r="J65" s="131" t="str">
        <f>VLOOKUP(B65,ИСХОДНИК!A:P,15,FALSE())</f>
        <v>U6 PL40R</v>
      </c>
      <c r="K65" s="135">
        <f>VLOOKUP(B65,ИСХОДНИК!A:P,13,FALSE())</f>
        <v>49</v>
      </c>
      <c r="L65" s="135">
        <f>VLOOKUP(B65,ИСХОДНИК!A:P,14,FALSE())</f>
        <v>58.8</v>
      </c>
      <c r="M65" s="136" t="str">
        <f>VLOOKUP(B65,ИСХОДНИК!A:Q,17,FALSE)</f>
        <v>◑</v>
      </c>
    </row>
    <row r="66" spans="2:13" ht="18" customHeight="1">
      <c r="B66" s="128" t="s">
        <v>1621</v>
      </c>
      <c r="C66" s="458" t="str">
        <f>VLOOKUP(B66,ИСХОДНИК!A:P,3,FALSE())</f>
        <v>Маховик (120 мм) для клапанов SVA, REG, SCA DN 65</v>
      </c>
      <c r="D66" s="459"/>
      <c r="E66" s="459"/>
      <c r="F66" s="459"/>
      <c r="G66" s="459"/>
      <c r="H66" s="460"/>
      <c r="I66" s="131">
        <v>15</v>
      </c>
      <c r="J66" s="131" t="str">
        <f>VLOOKUP(B66,ИСХОДНИК!A:P,15,FALSE())</f>
        <v>U6 PL40R</v>
      </c>
      <c r="K66" s="135">
        <f>VLOOKUP(B66,ИСХОДНИК!A:P,13,FALSE())</f>
        <v>59</v>
      </c>
      <c r="L66" s="135">
        <f>VLOOKUP(B66,ИСХОДНИК!A:P,14,FALSE())</f>
        <v>70.8</v>
      </c>
      <c r="M66" s="136" t="str">
        <f>VLOOKUP(B66,ИСХОДНИК!A:Q,17,FALSE)</f>
        <v>◑</v>
      </c>
    </row>
    <row r="67" spans="2:13" ht="18" customHeight="1">
      <c r="B67" s="128" t="s">
        <v>1622</v>
      </c>
      <c r="C67" s="458" t="str">
        <f>VLOOKUP(B67,ИСХОДНИК!A:P,3,FALSE())</f>
        <v>Маховик (160 мм) для клапанов SVA, SCA DN 80</v>
      </c>
      <c r="D67" s="459"/>
      <c r="E67" s="459"/>
      <c r="F67" s="459"/>
      <c r="G67" s="459"/>
      <c r="H67" s="460"/>
      <c r="I67" s="131">
        <v>15</v>
      </c>
      <c r="J67" s="131" t="str">
        <f>VLOOKUP(B67,ИСХОДНИК!A:P,15,FALSE())</f>
        <v>U6 PL40R</v>
      </c>
      <c r="K67" s="135">
        <f>VLOOKUP(B67,ИСХОДНИК!A:P,13,FALSE())</f>
        <v>75</v>
      </c>
      <c r="L67" s="135">
        <f>VLOOKUP(B67,ИСХОДНИК!A:P,14,FALSE())</f>
        <v>90</v>
      </c>
      <c r="M67" s="136" t="str">
        <f>VLOOKUP(B67,ИСХОДНИК!A:Q,17,FALSE)</f>
        <v>◑</v>
      </c>
    </row>
  </sheetData>
  <autoFilter ref="B11:M11" xr:uid="{00000000-0001-0000-0100-000000000000}"/>
  <mergeCells count="24">
    <mergeCell ref="C48:H48"/>
    <mergeCell ref="C49:H49"/>
    <mergeCell ref="C50:H50"/>
    <mergeCell ref="C51:H51"/>
    <mergeCell ref="C67:H67"/>
    <mergeCell ref="B52:M52"/>
    <mergeCell ref="C61:H61"/>
    <mergeCell ref="C63:H63"/>
    <mergeCell ref="C64:H64"/>
    <mergeCell ref="C65:H65"/>
    <mergeCell ref="C66:H66"/>
    <mergeCell ref="C58:H58"/>
    <mergeCell ref="C59:H59"/>
    <mergeCell ref="C60:H60"/>
    <mergeCell ref="C53:H53"/>
    <mergeCell ref="C54:H54"/>
    <mergeCell ref="C55:H55"/>
    <mergeCell ref="C56:H56"/>
    <mergeCell ref="B3:H3"/>
    <mergeCell ref="B30:M30"/>
    <mergeCell ref="C46:H46"/>
    <mergeCell ref="J32:M45"/>
    <mergeCell ref="C47:H47"/>
    <mergeCell ref="J10:M10"/>
  </mergeCells>
  <phoneticPr fontId="11" type="noConversion"/>
  <conditionalFormatting sqref="K12:L19 K53:L67">
    <cfRule type="containsErrors" dxfId="13" priority="4">
      <formula>ISERROR(K12)</formula>
    </cfRule>
  </conditionalFormatting>
  <conditionalFormatting sqref="K21:L28">
    <cfRule type="containsErrors" dxfId="12" priority="5">
      <formula>ISERROR(K21)</formula>
    </cfRule>
  </conditionalFormatting>
  <conditionalFormatting sqref="K47:K51">
    <cfRule type="containsErrors" dxfId="11" priority="2">
      <formula>ISERROR(K47)</formula>
    </cfRule>
  </conditionalFormatting>
  <conditionalFormatting sqref="L47:L51">
    <cfRule type="containsErrors" dxfId="10" priority="1">
      <formula>ISERROR(L47)</formula>
    </cfRule>
  </conditionalFormatting>
  <pageMargins left="0.75" right="0.75" top="1" bottom="1" header="0.511811023622047" footer="0.5"/>
  <pageSetup paperSize="9" orientation="portrait" horizontalDpi="300" verticalDpi="300" r:id="rId1"/>
  <headerFooter>
    <oddFooter>&amp;C&amp;1#&amp;"Calibri,Обычный"&amp;10&amp;K000000Classified as Business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T64"/>
  <sheetViews>
    <sheetView showGridLines="0" zoomScale="130" zoomScaleNormal="130" workbookViewId="0">
      <selection activeCell="B12" sqref="B12"/>
    </sheetView>
  </sheetViews>
  <sheetFormatPr defaultColWidth="9.28515625" defaultRowHeight="12.75"/>
  <cols>
    <col min="1" max="1" width="2.140625" customWidth="1"/>
    <col min="2" max="2" width="16.85546875" style="1" customWidth="1"/>
    <col min="3" max="3" width="28.85546875" customWidth="1"/>
    <col min="4" max="4" width="13.7109375" customWidth="1"/>
    <col min="5" max="5" width="27.28515625" customWidth="1"/>
    <col min="6" max="6" width="8.7109375" customWidth="1"/>
    <col min="7" max="7" width="23.140625" bestFit="1" customWidth="1"/>
    <col min="8" max="8" width="11.85546875" customWidth="1"/>
    <col min="9" max="9" width="16" customWidth="1"/>
    <col min="10" max="10" width="12.28515625" customWidth="1"/>
    <col min="11" max="11" width="10.42578125" customWidth="1"/>
    <col min="12" max="12" width="11.28515625" customWidth="1"/>
    <col min="13" max="13" width="5.140625" customWidth="1"/>
    <col min="17" max="17" width="11.140625" customWidth="1"/>
    <col min="18" max="18" width="11.42578125" customWidth="1"/>
    <col min="19" max="19" width="11" customWidth="1"/>
    <col min="20" max="20" width="11.28515625" customWidth="1"/>
  </cols>
  <sheetData>
    <row r="1" spans="1:20" ht="10.5" customHeight="1"/>
    <row r="2" spans="1:20" ht="42" customHeight="1">
      <c r="B2" s="285" t="s">
        <v>78</v>
      </c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7"/>
      <c r="O2" s="439" t="s">
        <v>1598</v>
      </c>
      <c r="P2" s="440"/>
      <c r="Q2" s="440"/>
      <c r="R2" s="440"/>
      <c r="S2" s="440"/>
      <c r="T2" s="441"/>
    </row>
    <row r="3" spans="1:20" ht="63" customHeight="1">
      <c r="B3" s="449" t="s">
        <v>79</v>
      </c>
      <c r="C3" s="449"/>
      <c r="D3" s="449"/>
      <c r="E3" s="449"/>
      <c r="F3" s="449"/>
      <c r="G3" s="449"/>
      <c r="H3" s="449"/>
      <c r="I3" s="111"/>
      <c r="J3" s="111"/>
      <c r="K3" s="111"/>
      <c r="L3" s="111"/>
      <c r="M3" s="112"/>
      <c r="O3" s="290"/>
      <c r="P3" s="289"/>
      <c r="Q3" s="443"/>
      <c r="R3" s="443"/>
      <c r="S3" s="291"/>
      <c r="T3" s="288"/>
    </row>
    <row r="4" spans="1:20" ht="11.25" customHeight="1">
      <c r="B4" s="113" t="s">
        <v>2</v>
      </c>
      <c r="C4" s="114" t="s">
        <v>3</v>
      </c>
      <c r="D4" s="154"/>
      <c r="E4" s="115"/>
      <c r="F4" s="116"/>
      <c r="G4" s="116"/>
      <c r="H4" s="167"/>
      <c r="I4" s="111"/>
      <c r="J4" s="111"/>
      <c r="K4" s="111"/>
      <c r="L4" s="111"/>
      <c r="M4" s="112"/>
      <c r="O4" s="290"/>
      <c r="P4" s="289"/>
      <c r="Q4" s="443"/>
      <c r="R4" s="443"/>
      <c r="S4" s="292"/>
      <c r="T4" s="277"/>
    </row>
    <row r="5" spans="1:20" ht="10.5" customHeight="1">
      <c r="B5" s="118" t="s">
        <v>4</v>
      </c>
      <c r="C5" s="114" t="s">
        <v>5</v>
      </c>
      <c r="D5" s="154"/>
      <c r="E5" s="115"/>
      <c r="F5" s="116"/>
      <c r="G5" s="116"/>
      <c r="H5" s="167"/>
      <c r="I5" s="111"/>
      <c r="J5" s="111"/>
      <c r="K5" s="111"/>
      <c r="L5" s="111"/>
      <c r="M5" s="112"/>
      <c r="O5" s="290"/>
      <c r="P5" s="289"/>
      <c r="Q5" s="443"/>
      <c r="R5" s="443"/>
      <c r="S5" s="292"/>
      <c r="T5" s="277"/>
    </row>
    <row r="6" spans="1:20" ht="11.25" customHeight="1">
      <c r="B6" s="119" t="s">
        <v>6</v>
      </c>
      <c r="C6" s="114" t="s">
        <v>7</v>
      </c>
      <c r="D6" s="154"/>
      <c r="E6" s="115"/>
      <c r="F6" s="116"/>
      <c r="G6" s="116"/>
      <c r="H6" s="167"/>
      <c r="I6" s="111"/>
      <c r="J6" s="111"/>
      <c r="K6" s="111"/>
      <c r="L6" s="111"/>
      <c r="M6" s="112"/>
      <c r="O6" s="290"/>
      <c r="P6" s="289"/>
      <c r="Q6" s="443"/>
      <c r="R6" s="443"/>
      <c r="S6" s="261"/>
      <c r="T6" s="262"/>
    </row>
    <row r="7" spans="1:20" ht="11.25" customHeight="1">
      <c r="B7" s="119"/>
      <c r="C7" s="114"/>
      <c r="D7" s="154"/>
      <c r="E7" s="115"/>
      <c r="F7" s="116"/>
      <c r="G7" s="116"/>
      <c r="H7" s="167"/>
      <c r="I7" s="111"/>
      <c r="J7" s="111"/>
      <c r="K7" s="111"/>
      <c r="L7" s="111"/>
      <c r="M7" s="112"/>
      <c r="O7" s="290"/>
      <c r="P7" s="289"/>
      <c r="Q7" s="443"/>
      <c r="R7" s="443"/>
      <c r="S7" s="261"/>
      <c r="T7" s="262"/>
    </row>
    <row r="8" spans="1:20" ht="15" customHeight="1">
      <c r="B8" s="120"/>
      <c r="C8" s="121"/>
      <c r="D8" s="121"/>
      <c r="E8" s="121"/>
      <c r="F8" s="122"/>
      <c r="G8" s="122"/>
      <c r="H8" s="111"/>
      <c r="I8" s="111"/>
      <c r="J8" s="111"/>
      <c r="K8" s="111"/>
      <c r="L8" s="111"/>
      <c r="M8" s="112"/>
      <c r="O8" s="263"/>
      <c r="P8" s="265"/>
      <c r="Q8" s="443"/>
      <c r="R8" s="443"/>
      <c r="S8" s="292"/>
      <c r="T8" s="277"/>
    </row>
    <row r="9" spans="1:20" ht="15" customHeight="1">
      <c r="A9" s="26"/>
      <c r="B9" s="123"/>
      <c r="C9" s="124"/>
      <c r="D9" s="124"/>
      <c r="E9" s="124"/>
      <c r="F9" s="126"/>
      <c r="G9" s="126"/>
      <c r="H9" s="111"/>
      <c r="I9" s="111"/>
      <c r="J9" s="111"/>
      <c r="K9" s="111"/>
      <c r="L9" s="111"/>
      <c r="M9" s="112"/>
      <c r="O9" s="264"/>
      <c r="P9" s="259"/>
      <c r="Q9" s="444"/>
      <c r="R9" s="444"/>
      <c r="S9" s="316"/>
      <c r="T9" s="278"/>
    </row>
    <row r="10" spans="1:20" ht="21" customHeight="1">
      <c r="B10" s="156" t="s">
        <v>80</v>
      </c>
      <c r="C10" s="157"/>
      <c r="D10" s="157"/>
      <c r="E10" s="157"/>
      <c r="F10" s="157"/>
      <c r="G10" s="157"/>
      <c r="H10" s="157"/>
      <c r="I10" s="157"/>
      <c r="J10" s="481" t="s">
        <v>1714</v>
      </c>
      <c r="K10" s="481"/>
      <c r="L10" s="481"/>
      <c r="M10" s="482"/>
      <c r="O10" s="452" t="s">
        <v>1591</v>
      </c>
      <c r="P10" s="450" t="s">
        <v>13</v>
      </c>
      <c r="Q10" s="477" t="s">
        <v>1592</v>
      </c>
      <c r="R10" s="478"/>
      <c r="S10" s="479" t="s">
        <v>1593</v>
      </c>
      <c r="T10" s="480"/>
    </row>
    <row r="11" spans="1:20" ht="45.75" customHeight="1">
      <c r="B11" s="280" t="s">
        <v>9</v>
      </c>
      <c r="C11" s="280" t="s">
        <v>10</v>
      </c>
      <c r="D11" s="280" t="s">
        <v>11</v>
      </c>
      <c r="E11" s="280" t="s">
        <v>12</v>
      </c>
      <c r="F11" s="280" t="s">
        <v>13</v>
      </c>
      <c r="G11" s="280" t="s">
        <v>14</v>
      </c>
      <c r="H11" s="280" t="s">
        <v>81</v>
      </c>
      <c r="I11" s="280" t="s">
        <v>313</v>
      </c>
      <c r="J11" s="295" t="s">
        <v>17</v>
      </c>
      <c r="K11" s="400" t="s">
        <v>18</v>
      </c>
      <c r="L11" s="400" t="s">
        <v>19</v>
      </c>
      <c r="M11" s="297" t="s">
        <v>20</v>
      </c>
      <c r="O11" s="453"/>
      <c r="P11" s="451"/>
      <c r="Q11" s="279" t="s">
        <v>1594</v>
      </c>
      <c r="R11" s="272" t="s">
        <v>1595</v>
      </c>
      <c r="S11" s="273" t="s">
        <v>1594</v>
      </c>
      <c r="T11" s="274" t="s">
        <v>1595</v>
      </c>
    </row>
    <row r="12" spans="1:20" ht="23.25" customHeight="1">
      <c r="B12" s="128" t="s">
        <v>82</v>
      </c>
      <c r="C12" s="129" t="str">
        <f>VLOOKUP(B12,ИСХОДНИК!A:P,5,FALSE())</f>
        <v>CHV 15 D STR PN 52</v>
      </c>
      <c r="D12" s="131" t="s">
        <v>22</v>
      </c>
      <c r="E12" s="130" t="str">
        <f>VLOOKUP(B12,ИСХОДНИК!A:P,11,FALSE())</f>
        <v>Под сварку встык DIN</v>
      </c>
      <c r="F12" s="131">
        <f>VLOOKUP(B12,ИСХОДНИК!A:P,7,FALSE())</f>
        <v>15</v>
      </c>
      <c r="G12" s="132" t="str">
        <f>VLOOKUP(B12,ИСХОДНИК!A:P,10,FALSE())</f>
        <v>R717, R744 и фреоны</v>
      </c>
      <c r="H12" s="132">
        <f>VLOOKUP(B12,ИСХОДНИК!A:P,8,FALSE())</f>
        <v>52</v>
      </c>
      <c r="I12" s="132" t="str">
        <f>VLOOKUP(B12,ИСХОДНИК!A:P,9,FALSE())</f>
        <v xml:space="preserve"> -60…120</v>
      </c>
      <c r="J12" s="131" t="str">
        <f>VLOOKUP(B12,ИСХОДНИК!A:P,15,FALSE())</f>
        <v>U6 PL40R</v>
      </c>
      <c r="K12" s="135">
        <f>VLOOKUP(B12,ИСХОДНИК!A:P,13,FALSE())</f>
        <v>60</v>
      </c>
      <c r="L12" s="135">
        <f>VLOOKUP(B12,ИСХОДНИК!A:P,14,FALSE())</f>
        <v>72</v>
      </c>
      <c r="M12" s="136" t="str">
        <f>IF(VLOOKUP(B12,ИСХОДНИК!A:R,18,FALSE())=1,ИСХОДНИК!$T$2,IF(VLOOKUP(B12,ИСХОДНИК!A:R,18,FALSE())=2,ИСХОДНИК!$T$5,IF(VLOOKUP(B12,ИСХОДНИК!A:R,18,FALSE())=3,ИСХОДНИК!$T$6)))</f>
        <v>◑</v>
      </c>
      <c r="O12" s="133">
        <v>1</v>
      </c>
      <c r="P12" s="161">
        <v>15</v>
      </c>
      <c r="Q12" s="266">
        <v>21.3</v>
      </c>
      <c r="R12" s="267">
        <v>2.2999999999999998</v>
      </c>
      <c r="S12" s="268">
        <v>8</v>
      </c>
      <c r="T12" s="268">
        <v>2.5</v>
      </c>
    </row>
    <row r="13" spans="1:20" ht="23.25" customHeight="1">
      <c r="B13" s="128" t="s">
        <v>83</v>
      </c>
      <c r="C13" s="129" t="str">
        <f>VLOOKUP(B13,ИСХОДНИК!A:P,5,FALSE())</f>
        <v>CHV 20 D STR PN 52</v>
      </c>
      <c r="D13" s="131" t="s">
        <v>22</v>
      </c>
      <c r="E13" s="130" t="str">
        <f>VLOOKUP(B13,ИСХОДНИК!A:P,11,FALSE())</f>
        <v>Под сварку встык DIN</v>
      </c>
      <c r="F13" s="131">
        <f>VLOOKUP(B13,ИСХОДНИК!A:P,7,FALSE())</f>
        <v>20</v>
      </c>
      <c r="G13" s="132" t="str">
        <f>VLOOKUP(B13,ИСХОДНИК!A:P,10,FALSE())</f>
        <v>R717, R744 и фреоны</v>
      </c>
      <c r="H13" s="132">
        <f>VLOOKUP(B13,ИСХОДНИК!A:P,8,FALSE())</f>
        <v>52</v>
      </c>
      <c r="I13" s="132" t="str">
        <f>VLOOKUP(B13,ИСХОДНИК!A:P,9,FALSE())</f>
        <v xml:space="preserve"> -60…120</v>
      </c>
      <c r="J13" s="131" t="str">
        <f>VLOOKUP(B13,ИСХОДНИК!A:P,15,FALSE())</f>
        <v>U6 PL40R</v>
      </c>
      <c r="K13" s="135">
        <f>VLOOKUP(B13,ИСХОДНИК!A:P,13,FALSE())</f>
        <v>64</v>
      </c>
      <c r="L13" s="135">
        <f>VLOOKUP(B13,ИСХОДНИК!A:P,14,FALSE())</f>
        <v>76.8</v>
      </c>
      <c r="M13" s="136" t="str">
        <f>IF(VLOOKUP(B13,ИСХОДНИК!A:R,18,FALSE())=1,ИСХОДНИК!$T$2,IF(VLOOKUP(B13,ИСХОДНИК!A:R,18,FALSE())=2,ИСХОДНИК!$T$5,IF(VLOOKUP(B13,ИСХОДНИК!A:R,18,FALSE())=3,ИСХОДНИК!$T$6)))</f>
        <v>◑</v>
      </c>
      <c r="O13" s="131">
        <v>2</v>
      </c>
      <c r="P13" s="418">
        <v>20</v>
      </c>
      <c r="Q13" s="266">
        <v>26.9</v>
      </c>
      <c r="R13" s="267">
        <v>2.2999999999999998</v>
      </c>
      <c r="S13" s="268">
        <v>25</v>
      </c>
      <c r="T13" s="268">
        <v>2.5</v>
      </c>
    </row>
    <row r="14" spans="1:20" ht="24" customHeight="1">
      <c r="B14" s="128" t="s">
        <v>84</v>
      </c>
      <c r="C14" s="129" t="str">
        <f>VLOOKUP(B14,ИСХОДНИК!A:P,5,FALSE())</f>
        <v>CHV 25 D STR PN 52</v>
      </c>
      <c r="D14" s="131" t="s">
        <v>22</v>
      </c>
      <c r="E14" s="130" t="str">
        <f>VLOOKUP(B14,ИСХОДНИК!A:P,11,FALSE())</f>
        <v>Под сварку встык DIN</v>
      </c>
      <c r="F14" s="131">
        <f>VLOOKUP(B14,ИСХОДНИК!A:P,7,FALSE())</f>
        <v>25</v>
      </c>
      <c r="G14" s="132" t="str">
        <f>VLOOKUP(B14,ИСХОДНИК!A:P,10,FALSE())</f>
        <v>R717, R744 и фреоны</v>
      </c>
      <c r="H14" s="132">
        <f>VLOOKUP(B14,ИСХОДНИК!A:P,8,FALSE())</f>
        <v>52</v>
      </c>
      <c r="I14" s="132" t="str">
        <f>VLOOKUP(B14,ИСХОДНИК!A:P,9,FALSE())</f>
        <v xml:space="preserve"> -60…120</v>
      </c>
      <c r="J14" s="131" t="str">
        <f>VLOOKUP(B14,ИСХОДНИК!A:P,15,FALSE())</f>
        <v>U6 PL40R</v>
      </c>
      <c r="K14" s="135">
        <f>VLOOKUP(B14,ИСХОДНИК!A:P,13,FALSE())</f>
        <v>80</v>
      </c>
      <c r="L14" s="135">
        <f>VLOOKUP(B14,ИСХОДНИК!A:P,14,FALSE())</f>
        <v>96</v>
      </c>
      <c r="M14" s="136" t="str">
        <f>IF(VLOOKUP(B14,ИСХОДНИК!A:R,18,FALSE())=1,ИСХОДНИК!$T$2,IF(VLOOKUP(B14,ИСХОДНИК!A:R,18,FALSE())=2,ИСХОДНИК!$T$5,IF(VLOOKUP(B14,ИСХОДНИК!A:R,18,FALSE())=3,ИСХОДНИК!$T$6)))</f>
        <v>◑</v>
      </c>
      <c r="O14" s="131">
        <v>3</v>
      </c>
      <c r="P14" s="417">
        <v>25</v>
      </c>
      <c r="Q14" s="267">
        <v>33.700000000000003</v>
      </c>
      <c r="R14" s="267">
        <v>2.6</v>
      </c>
      <c r="S14" s="268">
        <v>32</v>
      </c>
      <c r="T14" s="268">
        <v>3</v>
      </c>
    </row>
    <row r="15" spans="1:20" ht="24" customHeight="1">
      <c r="B15" s="128" t="s">
        <v>85</v>
      </c>
      <c r="C15" s="129" t="str">
        <f>VLOOKUP(B15,ИСХОДНИК!A:P,5,FALSE())</f>
        <v>CHV 32 D STR PN 52</v>
      </c>
      <c r="D15" s="131" t="s">
        <v>22</v>
      </c>
      <c r="E15" s="130" t="str">
        <f>VLOOKUP(B15,ИСХОДНИК!A:P,11,FALSE())</f>
        <v>Под сварку встык DIN</v>
      </c>
      <c r="F15" s="131">
        <f>VLOOKUP(B15,ИСХОДНИК!A:P,7,FALSE())</f>
        <v>32</v>
      </c>
      <c r="G15" s="132" t="str">
        <f>VLOOKUP(B15,ИСХОДНИК!A:P,10,FALSE())</f>
        <v>R717, R744 и фреоны</v>
      </c>
      <c r="H15" s="132">
        <f>VLOOKUP(B15,ИСХОДНИК!A:P,8,FALSE())</f>
        <v>52</v>
      </c>
      <c r="I15" s="132" t="str">
        <f>VLOOKUP(B15,ИСХОДНИК!A:P,9,FALSE())</f>
        <v xml:space="preserve"> -60…120</v>
      </c>
      <c r="J15" s="131" t="str">
        <f>VLOOKUP(B15,ИСХОДНИК!A:P,15,FALSE())</f>
        <v>U6 PL40R</v>
      </c>
      <c r="K15" s="135">
        <f>VLOOKUP(B15,ИСХОДНИК!A:P,13,FALSE())</f>
        <v>98</v>
      </c>
      <c r="L15" s="135">
        <f>VLOOKUP(B15,ИСХОДНИК!A:P,14,FALSE())</f>
        <v>117.6</v>
      </c>
      <c r="M15" s="327" t="str">
        <f>IF(VLOOKUP(B15,ИСХОДНИК!A:R,18,FALSE())=1,ИСХОДНИК!$T$2,IF(VLOOKUP(B15,ИСХОДНИК!A:R,18,FALSE())=2,ИСХОДНИК!$T$5,IF(VLOOKUP(B15,ИСХОДНИК!A:R,18,FALSE())=3,ИСХОДНИК!$T$6)))</f>
        <v>○</v>
      </c>
      <c r="O15" s="131">
        <v>4</v>
      </c>
      <c r="P15" s="417">
        <v>32</v>
      </c>
      <c r="Q15" s="267">
        <v>42.4</v>
      </c>
      <c r="R15" s="267">
        <v>2.6</v>
      </c>
      <c r="S15" s="268">
        <v>38</v>
      </c>
      <c r="T15" s="268">
        <v>3</v>
      </c>
    </row>
    <row r="16" spans="1:20" ht="23.25" customHeight="1">
      <c r="B16" s="128" t="s">
        <v>86</v>
      </c>
      <c r="C16" s="129" t="str">
        <f>VLOOKUP(B16,ИСХОДНИК!A:P,5,FALSE())</f>
        <v>CHV 40 D STR PN 52</v>
      </c>
      <c r="D16" s="131" t="s">
        <v>22</v>
      </c>
      <c r="E16" s="130" t="str">
        <f>VLOOKUP(B16,ИСХОДНИК!A:P,11,FALSE())</f>
        <v>Под сварку встык DIN</v>
      </c>
      <c r="F16" s="131">
        <f>VLOOKUP(B16,ИСХОДНИК!A:P,7,FALSE())</f>
        <v>40</v>
      </c>
      <c r="G16" s="132" t="str">
        <f>VLOOKUP(B16,ИСХОДНИК!A:P,10,FALSE())</f>
        <v>R717, R744 и фреоны</v>
      </c>
      <c r="H16" s="132">
        <f>VLOOKUP(B16,ИСХОДНИК!A:P,8,FALSE())</f>
        <v>52</v>
      </c>
      <c r="I16" s="132" t="str">
        <f>VLOOKUP(B16,ИСХОДНИК!A:P,9,FALSE())</f>
        <v xml:space="preserve"> -60…120</v>
      </c>
      <c r="J16" s="131" t="str">
        <f>VLOOKUP(B16,ИСХОДНИК!A:P,15,FALSE())</f>
        <v>U6 PL40R</v>
      </c>
      <c r="K16" s="135">
        <f>VLOOKUP(B16,ИСХОДНИК!A:P,13,FALSE())</f>
        <v>126</v>
      </c>
      <c r="L16" s="135">
        <f>VLOOKUP(B16,ИСХОДНИК!A:P,14,FALSE())</f>
        <v>151.19999999999999</v>
      </c>
      <c r="M16" s="327" t="str">
        <f>IF(VLOOKUP(B16,ИСХОДНИК!A:R,18,FALSE())=1,ИСХОДНИК!$T$2,IF(VLOOKUP(B16,ИСХОДНИК!A:R,18,FALSE())=2,ИСХОДНИК!$T$5,IF(VLOOKUP(B16,ИСХОДНИК!A:R,18,FALSE())=3,ИСХОДНИК!$T$6)))</f>
        <v>○</v>
      </c>
      <c r="O16" s="131">
        <v>5</v>
      </c>
      <c r="P16" s="417">
        <v>40</v>
      </c>
      <c r="Q16" s="267">
        <v>48.3</v>
      </c>
      <c r="R16" s="267">
        <v>2.6</v>
      </c>
      <c r="S16" s="268">
        <v>45</v>
      </c>
      <c r="T16" s="268">
        <v>3</v>
      </c>
    </row>
    <row r="17" spans="2:20" ht="23.25" customHeight="1">
      <c r="B17" s="128" t="s">
        <v>87</v>
      </c>
      <c r="C17" s="129" t="str">
        <f>VLOOKUP(B17,ИСХОДНИК!A:P,5,FALSE())</f>
        <v>CHV 50 D STR PN 52</v>
      </c>
      <c r="D17" s="131" t="s">
        <v>22</v>
      </c>
      <c r="E17" s="130" t="str">
        <f>VLOOKUP(B17,ИСХОДНИК!A:P,11,FALSE())</f>
        <v>Под сварку встык DIN</v>
      </c>
      <c r="F17" s="131">
        <f>VLOOKUP(B17,ИСХОДНИК!A:P,7,FALSE())</f>
        <v>50</v>
      </c>
      <c r="G17" s="132" t="str">
        <f>VLOOKUP(B17,ИСХОДНИК!A:P,10,FALSE())</f>
        <v>R717, R744 и фреоны</v>
      </c>
      <c r="H17" s="132">
        <f>VLOOKUP(B17,ИСХОДНИК!A:P,8,FALSE())</f>
        <v>52</v>
      </c>
      <c r="I17" s="132" t="str">
        <f>VLOOKUP(B17,ИСХОДНИК!A:P,9,FALSE())</f>
        <v xml:space="preserve"> -60…120</v>
      </c>
      <c r="J17" s="131" t="str">
        <f>VLOOKUP(B17,ИСХОДНИК!A:P,15,FALSE())</f>
        <v>U6 PL40R</v>
      </c>
      <c r="K17" s="135">
        <f>VLOOKUP(B17,ИСХОДНИК!A:P,13,FALSE())</f>
        <v>150</v>
      </c>
      <c r="L17" s="135">
        <f>VLOOKUP(B17,ИСХОДНИК!A:P,14,FALSE())</f>
        <v>180</v>
      </c>
      <c r="M17" s="327" t="str">
        <f>IF(VLOOKUP(B17,ИСХОДНИК!A:R,18,FALSE())=1,ИСХОДНИК!$T$2,IF(VLOOKUP(B17,ИСХОДНИК!A:R,18,FALSE())=2,ИСХОДНИК!$T$5,IF(VLOOKUP(B17,ИСХОДНИК!A:R,18,FALSE())=3,ИСХОДНИК!$T$6)))</f>
        <v>○</v>
      </c>
      <c r="O17" s="131">
        <v>6</v>
      </c>
      <c r="P17" s="417">
        <v>50</v>
      </c>
      <c r="Q17" s="267">
        <v>60.3</v>
      </c>
      <c r="R17" s="267">
        <v>2.9</v>
      </c>
      <c r="S17" s="268">
        <v>57</v>
      </c>
      <c r="T17" s="268">
        <v>3.5</v>
      </c>
    </row>
    <row r="18" spans="2:20" ht="23.25" customHeight="1">
      <c r="B18" s="128" t="s">
        <v>88</v>
      </c>
      <c r="C18" s="129" t="str">
        <f>VLOOKUP(B18,ИСХОДНИК!A:P,5,FALSE())</f>
        <v>CHV 65 D STR PN 52</v>
      </c>
      <c r="D18" s="131" t="s">
        <v>22</v>
      </c>
      <c r="E18" s="130" t="str">
        <f>VLOOKUP(B18,ИСХОДНИК!A:P,11,FALSE())</f>
        <v>Под сварку встык DIN</v>
      </c>
      <c r="F18" s="131">
        <f>VLOOKUP(B18,ИСХОДНИК!A:P,7,FALSE())</f>
        <v>65</v>
      </c>
      <c r="G18" s="132" t="str">
        <f>VLOOKUP(B18,ИСХОДНИК!A:P,10,FALSE())</f>
        <v>R717, R744 и фреоны</v>
      </c>
      <c r="H18" s="132">
        <f>VLOOKUP(B18,ИСХОДНИК!A:P,8,FALSE())</f>
        <v>52</v>
      </c>
      <c r="I18" s="132" t="str">
        <f>VLOOKUP(B18,ИСХОДНИК!A:P,9,FALSE())</f>
        <v xml:space="preserve"> -60…120</v>
      </c>
      <c r="J18" s="131" t="str">
        <f>VLOOKUP(B18,ИСХОДНИК!A:P,15,FALSE())</f>
        <v>U6 PL40R</v>
      </c>
      <c r="K18" s="135">
        <f>VLOOKUP(B18,ИСХОДНИК!A:P,13,FALSE())</f>
        <v>210</v>
      </c>
      <c r="L18" s="135">
        <f>VLOOKUP(B18,ИСХОДНИК!A:P,14,FALSE())</f>
        <v>252</v>
      </c>
      <c r="M18" s="327" t="str">
        <f>IF(VLOOKUP(B18,ИСХОДНИК!A:R,18,FALSE())=1,ИСХОДНИК!$T$2,IF(VLOOKUP(B18,ИСХОДНИК!A:R,18,FALSE())=2,ИСХОДНИК!$T$5,IF(VLOOKUP(B18,ИСХОДНИК!A:R,18,FALSE())=3,ИСХОДНИК!$T$6)))</f>
        <v>○</v>
      </c>
      <c r="O18" s="131">
        <v>7</v>
      </c>
      <c r="P18" s="417">
        <v>65</v>
      </c>
      <c r="Q18" s="267">
        <v>76.099999999999994</v>
      </c>
      <c r="R18" s="267">
        <v>2.9</v>
      </c>
      <c r="S18" s="619"/>
      <c r="T18" s="620"/>
    </row>
    <row r="19" spans="2:20" ht="23.25" customHeight="1">
      <c r="B19" s="128" t="s">
        <v>89</v>
      </c>
      <c r="C19" s="129" t="str">
        <f>VLOOKUP(B19,ИСХОДНИК!A:P,5,FALSE())</f>
        <v>CHV 80 D STR PN 52</v>
      </c>
      <c r="D19" s="131" t="s">
        <v>22</v>
      </c>
      <c r="E19" s="130" t="str">
        <f>VLOOKUP(B19,ИСХОДНИК!A:P,11,FALSE())</f>
        <v>Под сварку встык DIN</v>
      </c>
      <c r="F19" s="131">
        <f>VLOOKUP(B19,ИСХОДНИК!A:P,7,FALSE())</f>
        <v>80</v>
      </c>
      <c r="G19" s="132" t="str">
        <f>VLOOKUP(B19,ИСХОДНИК!A:P,10,FALSE())</f>
        <v>R717, R744 и фреоны</v>
      </c>
      <c r="H19" s="132">
        <f>VLOOKUP(B19,ИСХОДНИК!A:P,8,FALSE())</f>
        <v>52</v>
      </c>
      <c r="I19" s="132" t="str">
        <f>VLOOKUP(B19,ИСХОДНИК!A:P,9,FALSE())</f>
        <v xml:space="preserve"> -60…120</v>
      </c>
      <c r="J19" s="131" t="str">
        <f>VLOOKUP(B19,ИСХОДНИК!A:P,15,FALSE())</f>
        <v>U6 PL40R</v>
      </c>
      <c r="K19" s="135">
        <f>VLOOKUP(B19,ИСХОДНИК!A:P,13,FALSE())</f>
        <v>250</v>
      </c>
      <c r="L19" s="135">
        <f>VLOOKUP(B19,ИСХОДНИК!A:P,14,FALSE())</f>
        <v>300</v>
      </c>
      <c r="M19" s="327" t="str">
        <f>IF(VLOOKUP(B19,ИСХОДНИК!A:R,18,FALSE())=1,ИСХОДНИК!$T$2,IF(VLOOKUP(B19,ИСХОДНИК!A:R,18,FALSE())=2,ИСХОДНИК!$T$5,IF(VLOOKUP(B19,ИСХОДНИК!A:R,18,FALSE())=3,ИСХОДНИК!$T$6)))</f>
        <v>○</v>
      </c>
      <c r="O19" s="131">
        <v>8</v>
      </c>
      <c r="P19" s="417">
        <v>80</v>
      </c>
      <c r="Q19" s="267">
        <v>88.9</v>
      </c>
      <c r="R19" s="267">
        <v>3.2</v>
      </c>
      <c r="S19" s="621"/>
      <c r="T19" s="622"/>
    </row>
    <row r="20" spans="2:20" ht="23.25" customHeight="1">
      <c r="B20" s="128" t="s">
        <v>90</v>
      </c>
      <c r="C20" s="129" t="str">
        <f>VLOOKUP(B20,ИСХОДНИК!A:P,5,FALSE())</f>
        <v>CHV 100 D STR PN 52</v>
      </c>
      <c r="D20" s="131" t="s">
        <v>22</v>
      </c>
      <c r="E20" s="130" t="str">
        <f>VLOOKUP(B20,ИСХОДНИК!A:P,11,FALSE())</f>
        <v>Под сварку встык DIN</v>
      </c>
      <c r="F20" s="131">
        <f>VLOOKUP(B20,ИСХОДНИК!A:P,7,FALSE())</f>
        <v>100</v>
      </c>
      <c r="G20" s="132" t="str">
        <f>VLOOKUP(B20,ИСХОДНИК!A:P,10,FALSE())</f>
        <v>R717, R744 и фреоны</v>
      </c>
      <c r="H20" s="132">
        <f>VLOOKUP(B20,ИСХОДНИК!A:P,8,FALSE())</f>
        <v>52</v>
      </c>
      <c r="I20" s="132" t="str">
        <f>VLOOKUP(B20,ИСХОДНИК!A:P,9,FALSE())</f>
        <v xml:space="preserve"> -60…120</v>
      </c>
      <c r="J20" s="131" t="str">
        <f>VLOOKUP(B20,ИСХОДНИК!A:P,15,FALSE())</f>
        <v>U6 PL40R</v>
      </c>
      <c r="K20" s="135">
        <f>VLOOKUP(B20,ИСХОДНИК!A:P,13,FALSE())</f>
        <v>460</v>
      </c>
      <c r="L20" s="135">
        <f>VLOOKUP(B20,ИСХОДНИК!A:P,14,FALSE())</f>
        <v>552</v>
      </c>
      <c r="M20" s="327" t="str">
        <f>IF(VLOOKUP(B20,ИСХОДНИК!A:R,18,FALSE())=1,ИСХОДНИК!$T$2,IF(VLOOKUP(B20,ИСХОДНИК!A:R,18,FALSE())=2,ИСХОДНИК!$T$5,IF(VLOOKUP(B20,ИСХОДНИК!A:R,18,FALSE())=3,ИСХОДНИК!$T$6)))</f>
        <v>○</v>
      </c>
      <c r="O20" s="131">
        <v>9</v>
      </c>
      <c r="P20" s="417">
        <v>100</v>
      </c>
      <c r="Q20" s="267">
        <v>114.3</v>
      </c>
      <c r="R20" s="267">
        <v>3.6</v>
      </c>
      <c r="S20" s="268">
        <v>108</v>
      </c>
      <c r="T20" s="268">
        <v>4</v>
      </c>
    </row>
    <row r="21" spans="2:20" ht="23.25" customHeight="1">
      <c r="B21" s="128" t="s">
        <v>1247</v>
      </c>
      <c r="C21" s="129" t="str">
        <f>VLOOKUP(B21,ИСХОДНИК!A:P,5,FALSE())</f>
        <v>CHV 100 G STR PN 52</v>
      </c>
      <c r="D21" s="131" t="s">
        <v>22</v>
      </c>
      <c r="E21" s="130" t="str">
        <f>VLOOKUP(B21,ИСХОДНИК!A:P,11,FALSE())</f>
        <v>Под сварку встык GOST</v>
      </c>
      <c r="F21" s="131">
        <f>VLOOKUP(B21,ИСХОДНИК!A:P,7,FALSE())</f>
        <v>100</v>
      </c>
      <c r="G21" s="132" t="str">
        <f>VLOOKUP(B21,ИСХОДНИК!A:P,10,FALSE())</f>
        <v>R717, R744 и фреоны</v>
      </c>
      <c r="H21" s="132">
        <f>VLOOKUP(B21,ИСХОДНИК!A:P,8,FALSE())</f>
        <v>52</v>
      </c>
      <c r="I21" s="132" t="str">
        <f>VLOOKUP(B21,ИСХОДНИК!A:P,9,FALSE())</f>
        <v xml:space="preserve"> -60…120</v>
      </c>
      <c r="J21" s="131" t="str">
        <f>VLOOKUP(B21,ИСХОДНИК!A:P,15,FALSE())</f>
        <v>U6 PL40R</v>
      </c>
      <c r="K21" s="135">
        <f>VLOOKUP(B21,ИСХОДНИК!A:P,13,FALSE())</f>
        <v>460</v>
      </c>
      <c r="L21" s="135">
        <f>VLOOKUP(B21,ИСХОДНИК!A:P,14,FALSE())</f>
        <v>552</v>
      </c>
      <c r="M21" s="327" t="str">
        <f>IF(VLOOKUP(B21,ИСХОДНИК!A:R,18,FALSE())=1,ИСХОДНИК!$T$2,IF(VLOOKUP(B21,ИСХОДНИК!A:R,18,FALSE())=2,ИСХОДНИК!$T$5,IF(VLOOKUP(B21,ИСХОДНИК!A:R,18,FALSE())=3,ИСХОДНИК!$T$6)))</f>
        <v>○</v>
      </c>
      <c r="O21" s="131">
        <v>10</v>
      </c>
      <c r="P21" s="417">
        <v>125</v>
      </c>
      <c r="Q21" s="267">
        <v>139.69999999999999</v>
      </c>
      <c r="R21" s="267">
        <v>4</v>
      </c>
      <c r="S21" s="268">
        <v>133</v>
      </c>
      <c r="T21" s="268">
        <v>4</v>
      </c>
    </row>
    <row r="22" spans="2:20" ht="23.25" customHeight="1">
      <c r="B22" s="128" t="s">
        <v>93</v>
      </c>
      <c r="C22" s="129" t="str">
        <f>VLOOKUP(B22,ИСХОДНИК!A:P,5,FALSE())</f>
        <v>CHV 100 D STR PN 40</v>
      </c>
      <c r="D22" s="131" t="s">
        <v>22</v>
      </c>
      <c r="E22" s="130" t="str">
        <f>VLOOKUP(B22,ИСХОДНИК!A:P,11,FALSE())</f>
        <v>Под сварку встык DIN</v>
      </c>
      <c r="F22" s="131">
        <f>VLOOKUP(B22,ИСХОДНИК!A:P,7,FALSE())</f>
        <v>100</v>
      </c>
      <c r="G22" s="132" t="str">
        <f>VLOOKUP(B22,ИСХОДНИК!A:P,10,FALSE())</f>
        <v>R717, R744 и фреоны</v>
      </c>
      <c r="H22" s="132">
        <f>VLOOKUP(B22,ИСХОДНИК!A:P,8,FALSE())</f>
        <v>40</v>
      </c>
      <c r="I22" s="132" t="str">
        <f>VLOOKUP(B22,ИСХОДНИК!A:P,9,FALSE())</f>
        <v xml:space="preserve"> -60…120</v>
      </c>
      <c r="J22" s="131" t="str">
        <f>VLOOKUP(B22,ИСХОДНИК!A:P,15,FALSE())</f>
        <v>U6 PL40R</v>
      </c>
      <c r="K22" s="135">
        <f>VLOOKUP(B22,ИСХОДНИК!A:P,13,FALSE())</f>
        <v>390</v>
      </c>
      <c r="L22" s="135">
        <f>VLOOKUP(B22,ИСХОДНИК!A:P,14,FALSE())</f>
        <v>468</v>
      </c>
      <c r="M22" s="327" t="str">
        <f>IF(VLOOKUP(B22,ИСХОДНИК!A:R,18,FALSE())=1,ИСХОДНИК!$T$2,IF(VLOOKUP(B22,ИСХОДНИК!A:R,18,FALSE())=2,ИСХОДНИК!$T$5,IF(VLOOKUP(B22,ИСХОДНИК!A:R,18,FALSE())=3,ИСХОДНИК!$T$6)))</f>
        <v>○</v>
      </c>
      <c r="O22" s="417">
        <v>11</v>
      </c>
      <c r="P22" s="417">
        <v>150</v>
      </c>
      <c r="Q22" s="267">
        <v>168.3</v>
      </c>
      <c r="R22" s="267">
        <v>4.5</v>
      </c>
      <c r="S22" s="268">
        <v>159</v>
      </c>
      <c r="T22" s="268">
        <v>4.5</v>
      </c>
    </row>
    <row r="23" spans="2:20" ht="23.25" customHeight="1">
      <c r="B23" s="128" t="s">
        <v>1241</v>
      </c>
      <c r="C23" s="129" t="str">
        <f>VLOOKUP(B23,ИСХОДНИК!A:P,5,FALSE())</f>
        <v>CHV 100 G STR PN 40</v>
      </c>
      <c r="D23" s="131" t="s">
        <v>22</v>
      </c>
      <c r="E23" s="130" t="str">
        <f>VLOOKUP(B23,ИСХОДНИК!A:P,11,FALSE())</f>
        <v>Под сварку встык GOST</v>
      </c>
      <c r="F23" s="131">
        <f>VLOOKUP(B23,ИСХОДНИК!A:P,7,FALSE())</f>
        <v>100</v>
      </c>
      <c r="G23" s="132" t="str">
        <f>VLOOKUP(B23,ИСХОДНИК!A:P,10,FALSE())</f>
        <v>R717, R744 и фреоны</v>
      </c>
      <c r="H23" s="132">
        <f>VLOOKUP(B23,ИСХОДНИК!A:P,8,FALSE())</f>
        <v>40</v>
      </c>
      <c r="I23" s="132" t="str">
        <f>VLOOKUP(B23,ИСХОДНИК!A:P,9,FALSE())</f>
        <v xml:space="preserve"> -60…120</v>
      </c>
      <c r="J23" s="131" t="str">
        <f>VLOOKUP(B23,ИСХОДНИК!A:P,15,FALSE())</f>
        <v>U6 PL40R</v>
      </c>
      <c r="K23" s="135">
        <f>VLOOKUP(B23,ИСХОДНИК!A:P,13,FALSE())</f>
        <v>390</v>
      </c>
      <c r="L23" s="135">
        <f>VLOOKUP(B23,ИСХОДНИК!A:P,14,FALSE())</f>
        <v>468</v>
      </c>
      <c r="M23" s="327" t="str">
        <f>IF(VLOOKUP(B23,ИСХОДНИК!A:R,18,FALSE())=1,ИСХОДНИК!$T$2,IF(VLOOKUP(B23,ИСХОДНИК!A:R,18,FALSE())=2,ИСХОДНИК!$T$5,IF(VLOOKUP(B23,ИСХОДНИК!A:R,18,FALSE())=3,ИСХОДНИК!$T$6)))</f>
        <v>○</v>
      </c>
    </row>
    <row r="24" spans="2:20" ht="22.5" customHeight="1">
      <c r="B24" s="128" t="s">
        <v>91</v>
      </c>
      <c r="C24" s="129" t="str">
        <f>VLOOKUP(B24,ИСХОДНИК!A:P,5,FALSE())</f>
        <v>CHV 125 D STR PN 52</v>
      </c>
      <c r="D24" s="131" t="s">
        <v>22</v>
      </c>
      <c r="E24" s="130" t="str">
        <f>VLOOKUP(B24,ИСХОДНИК!A:P,11,FALSE())</f>
        <v>Под сварку встык DIN</v>
      </c>
      <c r="F24" s="131">
        <f>VLOOKUP(B24,ИСХОДНИК!A:P,7,FALSE())</f>
        <v>125</v>
      </c>
      <c r="G24" s="132" t="str">
        <f>VLOOKUP(B24,ИСХОДНИК!A:P,10,FALSE())</f>
        <v>R717, R744 и фреоны</v>
      </c>
      <c r="H24" s="132">
        <f>VLOOKUP(B24,ИСХОДНИК!A:P,8,FALSE())</f>
        <v>52</v>
      </c>
      <c r="I24" s="132" t="str">
        <f>VLOOKUP(B24,ИСХОДНИК!A:P,9,FALSE())</f>
        <v xml:space="preserve"> -60…120</v>
      </c>
      <c r="J24" s="131" t="str">
        <f>VLOOKUP(B24,ИСХОДНИК!A:P,15,FALSE())</f>
        <v>U6 PL40R</v>
      </c>
      <c r="K24" s="135">
        <f>VLOOKUP(B24,ИСХОДНИК!A:P,13,FALSE())</f>
        <v>870</v>
      </c>
      <c r="L24" s="135">
        <f>VLOOKUP(B24,ИСХОДНИК!A:P,14,FALSE())</f>
        <v>1044</v>
      </c>
      <c r="M24" s="327" t="str">
        <f>IF(VLOOKUP(B24,ИСХОДНИК!A:R,18,FALSE())=1,ИСХОДНИК!$T$2,IF(VLOOKUP(B24,ИСХОДНИК!A:R,18,FALSE())=2,ИСХОДНИК!$T$5,IF(VLOOKUP(B24,ИСХОДНИК!A:R,18,FALSE())=3,ИСХОДНИК!$T$6)))</f>
        <v>○</v>
      </c>
    </row>
    <row r="25" spans="2:20" ht="22.5" customHeight="1">
      <c r="B25" s="128" t="s">
        <v>1249</v>
      </c>
      <c r="C25" s="129" t="str">
        <f>VLOOKUP(B25,ИСХОДНИК!A:P,5,FALSE())</f>
        <v>CHV 125 G STR PN 52</v>
      </c>
      <c r="D25" s="131" t="s">
        <v>22</v>
      </c>
      <c r="E25" s="130" t="str">
        <f>VLOOKUP(B25,ИСХОДНИК!A:P,11,FALSE())</f>
        <v>Под сварку встык GOST</v>
      </c>
      <c r="F25" s="131">
        <f>VLOOKUP(B25,ИСХОДНИК!A:P,7,FALSE())</f>
        <v>125</v>
      </c>
      <c r="G25" s="132" t="str">
        <f>VLOOKUP(B25,ИСХОДНИК!A:P,10,FALSE())</f>
        <v>R717, R744 и фреоны</v>
      </c>
      <c r="H25" s="132">
        <f>VLOOKUP(B25,ИСХОДНИК!A:P,8,FALSE())</f>
        <v>52</v>
      </c>
      <c r="I25" s="132" t="str">
        <f>VLOOKUP(B25,ИСХОДНИК!A:P,9,FALSE())</f>
        <v xml:space="preserve"> -60…120</v>
      </c>
      <c r="J25" s="131" t="str">
        <f>VLOOKUP(B25,ИСХОДНИК!A:P,15,FALSE())</f>
        <v>U6 PL40R</v>
      </c>
      <c r="K25" s="135">
        <f>VLOOKUP(B25,ИСХОДНИК!A:P,13,FALSE())</f>
        <v>870</v>
      </c>
      <c r="L25" s="135">
        <f>VLOOKUP(B25,ИСХОДНИК!A:P,14,FALSE())</f>
        <v>1044</v>
      </c>
      <c r="M25" s="327" t="str">
        <f>IF(VLOOKUP(B25,ИСХОДНИК!A:R,18,FALSE())=1,ИСХОДНИК!$T$2,IF(VLOOKUP(B25,ИСХОДНИК!A:R,18,FALSE())=2,ИСХОДНИК!$T$5,IF(VLOOKUP(B25,ИСХОДНИК!A:R,18,FALSE())=3,ИСХОДНИК!$T$6)))</f>
        <v>○</v>
      </c>
    </row>
    <row r="26" spans="2:20" ht="22.5" customHeight="1">
      <c r="B26" s="128" t="s">
        <v>94</v>
      </c>
      <c r="C26" s="129" t="str">
        <f>VLOOKUP(B26,ИСХОДНИК!A:P,5,FALSE())</f>
        <v>CHV 125 D STR PN 40</v>
      </c>
      <c r="D26" s="131" t="s">
        <v>22</v>
      </c>
      <c r="E26" s="130" t="str">
        <f>VLOOKUP(B26,ИСХОДНИК!A:P,11,FALSE())</f>
        <v>Под сварку встык DIN</v>
      </c>
      <c r="F26" s="131">
        <f>VLOOKUP(B26,ИСХОДНИК!A:P,7,FALSE())</f>
        <v>125</v>
      </c>
      <c r="G26" s="132" t="str">
        <f>VLOOKUP(B26,ИСХОДНИК!A:P,10,FALSE())</f>
        <v>R717, R744 и фреоны</v>
      </c>
      <c r="H26" s="132">
        <f>VLOOKUP(B26,ИСХОДНИК!A:P,8,FALSE())</f>
        <v>40</v>
      </c>
      <c r="I26" s="132" t="str">
        <f>VLOOKUP(B26,ИСХОДНИК!A:P,9,FALSE())</f>
        <v xml:space="preserve"> -60…120</v>
      </c>
      <c r="J26" s="131" t="str">
        <f>VLOOKUP(B26,ИСХОДНИК!A:P,15,FALSE())</f>
        <v>U6 PL40R</v>
      </c>
      <c r="K26" s="135">
        <f>VLOOKUP(B26,ИСХОДНИК!A:P,13,FALSE())</f>
        <v>680</v>
      </c>
      <c r="L26" s="135">
        <f>VLOOKUP(B26,ИСХОДНИК!A:P,14,FALSE())</f>
        <v>816</v>
      </c>
      <c r="M26" s="327" t="str">
        <f>IF(VLOOKUP(B26,ИСХОДНИК!A:R,18,FALSE())=1,ИСХОДНИК!$T$2,IF(VLOOKUP(B26,ИСХОДНИК!A:R,18,FALSE())=2,ИСХОДНИК!$T$5,IF(VLOOKUP(B26,ИСХОДНИК!A:R,18,FALSE())=3,ИСХОДНИК!$T$6)))</f>
        <v>○</v>
      </c>
    </row>
    <row r="27" spans="2:20" ht="22.5" customHeight="1">
      <c r="B27" s="128" t="s">
        <v>1243</v>
      </c>
      <c r="C27" s="129" t="str">
        <f>VLOOKUP(B27,ИСХОДНИК!A:P,5,FALSE())</f>
        <v>CHV 125 G STR PN 40</v>
      </c>
      <c r="D27" s="131" t="s">
        <v>22</v>
      </c>
      <c r="E27" s="130" t="str">
        <f>VLOOKUP(B27,ИСХОДНИК!A:P,11,FALSE())</f>
        <v>Под сварку встык GOST</v>
      </c>
      <c r="F27" s="131">
        <f>VLOOKUP(B27,ИСХОДНИК!A:P,7,FALSE())</f>
        <v>125</v>
      </c>
      <c r="G27" s="132" t="str">
        <f>VLOOKUP(B27,ИСХОДНИК!A:P,10,FALSE())</f>
        <v>R717, R744 и фреоны</v>
      </c>
      <c r="H27" s="132">
        <f>VLOOKUP(B27,ИСХОДНИК!A:P,8,FALSE())</f>
        <v>40</v>
      </c>
      <c r="I27" s="132" t="str">
        <f>VLOOKUP(B27,ИСХОДНИК!A:P,9,FALSE())</f>
        <v xml:space="preserve"> -60…120</v>
      </c>
      <c r="J27" s="131" t="str">
        <f>VLOOKUP(B27,ИСХОДНИК!A:P,15,FALSE())</f>
        <v>U6 PL40R</v>
      </c>
      <c r="K27" s="135">
        <f>VLOOKUP(B27,ИСХОДНИК!A:P,13,FALSE())</f>
        <v>680</v>
      </c>
      <c r="L27" s="135">
        <f>VLOOKUP(B27,ИСХОДНИК!A:P,14,FALSE())</f>
        <v>816</v>
      </c>
      <c r="M27" s="327" t="str">
        <f>IF(VLOOKUP(B27,ИСХОДНИК!A:R,18,FALSE())=1,ИСХОДНИК!$T$2,IF(VLOOKUP(B27,ИСХОДНИК!A:R,18,FALSE())=2,ИСХОДНИК!$T$5,IF(VLOOKUP(B27,ИСХОДНИК!A:R,18,FALSE())=3,ИСХОДНИК!$T$6)))</f>
        <v>○</v>
      </c>
    </row>
    <row r="28" spans="2:20" ht="22.5" customHeight="1">
      <c r="B28" s="128" t="s">
        <v>92</v>
      </c>
      <c r="C28" s="129" t="str">
        <f>VLOOKUP(B28,ИСХОДНИК!A:P,5,FALSE())</f>
        <v>CHV 150 D STR PN 52</v>
      </c>
      <c r="D28" s="131" t="s">
        <v>22</v>
      </c>
      <c r="E28" s="130" t="str">
        <f>VLOOKUP(B28,ИСХОДНИК!A:P,11,FALSE())</f>
        <v>Под сварку встык DIN</v>
      </c>
      <c r="F28" s="131">
        <f>VLOOKUP(B28,ИСХОДНИК!A:P,7,FALSE())</f>
        <v>150</v>
      </c>
      <c r="G28" s="132" t="str">
        <f>VLOOKUP(B28,ИСХОДНИК!A:P,10,FALSE())</f>
        <v>R717, R744 и фреоны</v>
      </c>
      <c r="H28" s="132">
        <f>VLOOKUP(B28,ИСХОДНИК!A:P,8,FALSE())</f>
        <v>52</v>
      </c>
      <c r="I28" s="132" t="str">
        <f>VLOOKUP(B28,ИСХОДНИК!A:P,9,FALSE())</f>
        <v xml:space="preserve"> -60…120</v>
      </c>
      <c r="J28" s="131" t="str">
        <f>VLOOKUP(B28,ИСХОДНИК!A:P,15,FALSE())</f>
        <v>U6 PL40R</v>
      </c>
      <c r="K28" s="135">
        <f>VLOOKUP(B28,ИСХОДНИК!A:P,13,FALSE())</f>
        <v>1290</v>
      </c>
      <c r="L28" s="135">
        <f>VLOOKUP(B28,ИСХОДНИК!A:P,14,FALSE())</f>
        <v>1548</v>
      </c>
      <c r="M28" s="327" t="str">
        <f>IF(VLOOKUP(B28,ИСХОДНИК!A:R,18,FALSE())=1,ИСХОДНИК!$T$2,IF(VLOOKUP(B28,ИСХОДНИК!A:R,18,FALSE())=2,ИСХОДНИК!$T$5,IF(VLOOKUP(B28,ИСХОДНИК!A:R,18,FALSE())=3,ИСХОДНИК!$T$6)))</f>
        <v>○</v>
      </c>
    </row>
    <row r="29" spans="2:20" ht="22.5" customHeight="1">
      <c r="B29" s="128" t="s">
        <v>1251</v>
      </c>
      <c r="C29" s="129" t="str">
        <f>VLOOKUP(B29,ИСХОДНИК!A:P,5,FALSE())</f>
        <v>CHV 150 G STR PN 52</v>
      </c>
      <c r="D29" s="131" t="s">
        <v>22</v>
      </c>
      <c r="E29" s="130" t="str">
        <f>VLOOKUP(B29,ИСХОДНИК!A:P,11,FALSE())</f>
        <v>Под сварку встык GOST</v>
      </c>
      <c r="F29" s="131">
        <f>VLOOKUP(B29,ИСХОДНИК!A:P,7,FALSE())</f>
        <v>150</v>
      </c>
      <c r="G29" s="132" t="str">
        <f>VLOOKUP(B29,ИСХОДНИК!A:P,10,FALSE())</f>
        <v>R717, R744 и фреоны</v>
      </c>
      <c r="H29" s="132">
        <f>VLOOKUP(B29,ИСХОДНИК!A:P,8,FALSE())</f>
        <v>52</v>
      </c>
      <c r="I29" s="132" t="str">
        <f>VLOOKUP(B29,ИСХОДНИК!A:P,9,FALSE())</f>
        <v xml:space="preserve"> -60…120</v>
      </c>
      <c r="J29" s="131" t="str">
        <f>VLOOKUP(B29,ИСХОДНИК!A:P,15,FALSE())</f>
        <v>U6 PL40R</v>
      </c>
      <c r="K29" s="135">
        <f>VLOOKUP(B29,ИСХОДНИК!A:P,13,FALSE())</f>
        <v>1290</v>
      </c>
      <c r="L29" s="135">
        <f>VLOOKUP(B29,ИСХОДНИК!A:P,14,FALSE())</f>
        <v>1548</v>
      </c>
      <c r="M29" s="327" t="str">
        <f>IF(VLOOKUP(B29,ИСХОДНИК!A:R,18,FALSE())=1,ИСХОДНИК!$T$2,IF(VLOOKUP(B29,ИСХОДНИК!A:R,18,FALSE())=2,ИСХОДНИК!$T$5,IF(VLOOKUP(B29,ИСХОДНИК!A:R,18,FALSE())=3,ИСХОДНИК!$T$6)))</f>
        <v>○</v>
      </c>
    </row>
    <row r="30" spans="2:20" ht="22.5" customHeight="1">
      <c r="B30" s="128" t="s">
        <v>95</v>
      </c>
      <c r="C30" s="129" t="str">
        <f>VLOOKUP(B30,ИСХОДНИК!A:P,5,FALSE())</f>
        <v>CHV 150 D STR PN 40</v>
      </c>
      <c r="D30" s="131" t="s">
        <v>22</v>
      </c>
      <c r="E30" s="130" t="str">
        <f>VLOOKUP(B30,ИСХОДНИК!A:P,11,FALSE())</f>
        <v>Под сварку встык DIN</v>
      </c>
      <c r="F30" s="131">
        <f>VLOOKUP(B30,ИСХОДНИК!A:P,7,FALSE())</f>
        <v>150</v>
      </c>
      <c r="G30" s="132" t="str">
        <f>VLOOKUP(B30,ИСХОДНИК!A:P,10,FALSE())</f>
        <v>R717, R744 и фреоны</v>
      </c>
      <c r="H30" s="132">
        <f>VLOOKUP(B30,ИСХОДНИК!A:P,8,FALSE())</f>
        <v>40</v>
      </c>
      <c r="I30" s="132" t="str">
        <f>VLOOKUP(B30,ИСХОДНИК!A:P,9,FALSE())</f>
        <v xml:space="preserve"> -60…120</v>
      </c>
      <c r="J30" s="131" t="str">
        <f>VLOOKUP(B30,ИСХОДНИК!A:P,15,FALSE())</f>
        <v>U6 PL40R</v>
      </c>
      <c r="K30" s="135">
        <f>VLOOKUP(B30,ИСХОДНИК!A:P,13,FALSE())</f>
        <v>1000</v>
      </c>
      <c r="L30" s="135">
        <f>VLOOKUP(B30,ИСХОДНИК!A:P,14,FALSE())</f>
        <v>1200</v>
      </c>
      <c r="M30" s="327" t="str">
        <f>IF(VLOOKUP(B30,ИСХОДНИК!A:R,18,FALSE())=1,ИСХОДНИК!$T$2,IF(VLOOKUP(B30,ИСХОДНИК!A:R,18,FALSE())=2,ИСХОДНИК!$T$5,IF(VLOOKUP(B30,ИСХОДНИК!A:R,18,FALSE())=3,ИСХОДНИК!$T$6)))</f>
        <v>○</v>
      </c>
    </row>
    <row r="31" spans="2:20" ht="22.5" customHeight="1">
      <c r="B31" s="128" t="s">
        <v>1245</v>
      </c>
      <c r="C31" s="129" t="str">
        <f>VLOOKUP(B31,ИСХОДНИК!A:P,5,FALSE())</f>
        <v>CHV 150 G STR PN 40</v>
      </c>
      <c r="D31" s="131" t="s">
        <v>22</v>
      </c>
      <c r="E31" s="130" t="str">
        <f>VLOOKUP(B31,ИСХОДНИК!A:P,11,FALSE())</f>
        <v>Под сварку встык GOST</v>
      </c>
      <c r="F31" s="131">
        <f>VLOOKUP(B31,ИСХОДНИК!A:P,7,FALSE())</f>
        <v>150</v>
      </c>
      <c r="G31" s="132" t="str">
        <f>VLOOKUP(B31,ИСХОДНИК!A:P,10,FALSE())</f>
        <v>R717, R744 и фреоны</v>
      </c>
      <c r="H31" s="132">
        <f>VLOOKUP(B31,ИСХОДНИК!A:P,8,FALSE())</f>
        <v>40</v>
      </c>
      <c r="I31" s="132" t="str">
        <f>VLOOKUP(B31,ИСХОДНИК!A:P,9,FALSE())</f>
        <v xml:space="preserve"> -60…120</v>
      </c>
      <c r="J31" s="131" t="str">
        <f>VLOOKUP(B31,ИСХОДНИК!A:P,15,FALSE())</f>
        <v>U6 PL40R</v>
      </c>
      <c r="K31" s="135">
        <f>VLOOKUP(B31,ИСХОДНИК!A:P,13,FALSE())</f>
        <v>1000</v>
      </c>
      <c r="L31" s="135">
        <f>VLOOKUP(B31,ИСХОДНИК!A:P,14,FALSE())</f>
        <v>1200</v>
      </c>
      <c r="M31" s="327" t="str">
        <f>IF(VLOOKUP(B31,ИСХОДНИК!A:R,18,FALSE())=1,ИСХОДНИК!$T$2,IF(VLOOKUP(B31,ИСХОДНИК!A:R,18,FALSE())=2,ИСХОДНИК!$T$5,IF(VLOOKUP(B31,ИСХОДНИК!A:R,18,FALSE())=3,ИСХОДНИК!$T$6)))</f>
        <v>○</v>
      </c>
    </row>
    <row r="32" spans="2:20" ht="22.5" customHeight="1">
      <c r="B32" s="476" t="s">
        <v>96</v>
      </c>
      <c r="C32" s="476"/>
      <c r="D32" s="476"/>
      <c r="E32" s="476"/>
      <c r="F32" s="476"/>
      <c r="G32" s="476"/>
      <c r="H32" s="476"/>
      <c r="I32" s="476"/>
      <c r="J32" s="476"/>
      <c r="K32" s="476"/>
      <c r="L32" s="476"/>
      <c r="M32" s="476"/>
    </row>
    <row r="33" spans="2:13" ht="22.5" customHeight="1">
      <c r="B33" s="168" t="s">
        <v>97</v>
      </c>
      <c r="C33" s="159" t="str">
        <f>VLOOKUP(B33,ИСХОДНИК!A:P,5,FALSE())</f>
        <v>CHV 15 D ANG PN 52</v>
      </c>
      <c r="D33" s="161" t="s">
        <v>39</v>
      </c>
      <c r="E33" s="160" t="str">
        <f>VLOOKUP(B33,ИСХОДНИК!A:P,11,FALSE())</f>
        <v>Под сварку встык DIN</v>
      </c>
      <c r="F33" s="161">
        <f>VLOOKUP(B33,ИСХОДНИК!A:P,7,FALSE())</f>
        <v>15</v>
      </c>
      <c r="G33" s="133" t="str">
        <f>VLOOKUP(B33,ИСХОДНИК!A:P,10,FALSE())</f>
        <v>R717, R744 и фреоны</v>
      </c>
      <c r="H33" s="133">
        <f>VLOOKUP(B33,ИСХОДНИК!A:P,8,FALSE())</f>
        <v>52</v>
      </c>
      <c r="I33" s="133" t="str">
        <f>VLOOKUP(B33,ИСХОДНИК!A:P,9,FALSE())</f>
        <v xml:space="preserve"> -60…120</v>
      </c>
      <c r="J33" s="161" t="str">
        <f>VLOOKUP(B33,ИСХОДНИК!A:P,15,FALSE())</f>
        <v>U6 PL40R</v>
      </c>
      <c r="K33" s="169">
        <f>VLOOKUP(B33,ИСХОДНИК!A:P,13,FALSE())</f>
        <v>60</v>
      </c>
      <c r="L33" s="169">
        <f>VLOOKUP(B33,ИСХОДНИК!A:P,14,FALSE())</f>
        <v>72</v>
      </c>
      <c r="M33" s="328" t="str">
        <f>IF(VLOOKUP(B33,ИСХОДНИК!A:R,18,FALSE())=1,ИСХОДНИК!$T$2,IF(VLOOKUP(B33,ИСХОДНИК!A:R,18,FALSE())=2,ИСХОДНИК!$T$5,IF(VLOOKUP(B33,ИСХОДНИК!A:R,18,FALSE())=3,ИСХОДНИК!$T$6)))</f>
        <v>○</v>
      </c>
    </row>
    <row r="34" spans="2:13" ht="22.5" customHeight="1">
      <c r="B34" s="128" t="s">
        <v>98</v>
      </c>
      <c r="C34" s="159" t="str">
        <f>VLOOKUP(B34,ИСХОДНИК!A:P,5,FALSE())</f>
        <v>CHV 20 D ANG PN 52</v>
      </c>
      <c r="D34" s="131" t="s">
        <v>39</v>
      </c>
      <c r="E34" s="160" t="str">
        <f>VLOOKUP(B34,ИСХОДНИК!A:P,11,FALSE())</f>
        <v>Под сварку встык DIN</v>
      </c>
      <c r="F34" s="161">
        <f>VLOOKUP(B34,ИСХОДНИК!A:P,7,FALSE())</f>
        <v>20</v>
      </c>
      <c r="G34" s="132" t="str">
        <f>VLOOKUP(B34,ИСХОДНИК!A:P,10,FALSE())</f>
        <v>R717, R744 и фреоны</v>
      </c>
      <c r="H34" s="133">
        <f>VLOOKUP(B34,ИСХОДНИК!A:P,8,FALSE())</f>
        <v>52</v>
      </c>
      <c r="I34" s="132" t="str">
        <f>VLOOKUP(B34,ИСХОДНИК!A:P,9,FALSE())</f>
        <v xml:space="preserve"> -60…120</v>
      </c>
      <c r="J34" s="161" t="str">
        <f>VLOOKUP(B34,ИСХОДНИК!A:P,15,FALSE())</f>
        <v>U6 PL40R</v>
      </c>
      <c r="K34" s="135">
        <f>VLOOKUP(B34,ИСХОДНИК!A:P,13,FALSE())</f>
        <v>64</v>
      </c>
      <c r="L34" s="135">
        <f>VLOOKUP(B34,ИСХОДНИК!A:P,14,FALSE())</f>
        <v>76.8</v>
      </c>
      <c r="M34" s="328" t="str">
        <f>IF(VLOOKUP(B34,ИСХОДНИК!A:R,18,FALSE())=1,ИСХОДНИК!$T$2,IF(VLOOKUP(B34,ИСХОДНИК!A:R,18,FALSE())=2,ИСХОДНИК!$T$5,IF(VLOOKUP(B34,ИСХОДНИК!A:R,18,FALSE())=3,ИСХОДНИК!$T$6)))</f>
        <v>○</v>
      </c>
    </row>
    <row r="35" spans="2:13" ht="22.5" customHeight="1">
      <c r="B35" s="128" t="s">
        <v>99</v>
      </c>
      <c r="C35" s="159" t="str">
        <f>VLOOKUP(B35,ИСХОДНИК!A:P,5,FALSE())</f>
        <v>CHV 25 D ANG PN 52</v>
      </c>
      <c r="D35" s="131" t="s">
        <v>39</v>
      </c>
      <c r="E35" s="160" t="str">
        <f>VLOOKUP(B35,ИСХОДНИК!A:P,11,FALSE())</f>
        <v>Под сварку встык DIN</v>
      </c>
      <c r="F35" s="161">
        <f>VLOOKUP(B35,ИСХОДНИК!A:P,7,FALSE())</f>
        <v>25</v>
      </c>
      <c r="G35" s="132" t="str">
        <f>VLOOKUP(B35,ИСХОДНИК!A:P,10,FALSE())</f>
        <v>R717, R744 и фреоны</v>
      </c>
      <c r="H35" s="133">
        <f>VLOOKUP(B35,ИСХОДНИК!A:P,8,FALSE())</f>
        <v>52</v>
      </c>
      <c r="I35" s="132" t="str">
        <f>VLOOKUP(B35,ИСХОДНИК!A:P,9,FALSE())</f>
        <v xml:space="preserve"> -60…120</v>
      </c>
      <c r="J35" s="161" t="str">
        <f>VLOOKUP(B35,ИСХОДНИК!A:P,15,FALSE())</f>
        <v>U6 PL40R</v>
      </c>
      <c r="K35" s="135">
        <f>VLOOKUP(B35,ИСХОДНИК!A:P,13,FALSE())</f>
        <v>80</v>
      </c>
      <c r="L35" s="135">
        <f>VLOOKUP(B35,ИСХОДНИК!A:P,14,FALSE())</f>
        <v>96</v>
      </c>
      <c r="M35" s="162" t="str">
        <f>IF(VLOOKUP(B35,ИСХОДНИК!A:R,18,FALSE())=1,ИСХОДНИК!$T$2,IF(VLOOKUP(B35,ИСХОДНИК!A:R,18,FALSE())=2,ИСХОДНИК!$T$5,IF(VLOOKUP(B35,ИСХОДНИК!A:R,18,FALSE())=3,ИСХОДНИК!$T$6)))</f>
        <v>◑</v>
      </c>
    </row>
    <row r="36" spans="2:13" ht="22.5" customHeight="1">
      <c r="B36" s="128" t="s">
        <v>100</v>
      </c>
      <c r="C36" s="159" t="str">
        <f>VLOOKUP(B36,ИСХОДНИК!A:P,5,FALSE())</f>
        <v>CHV 32 D ANG PN 52</v>
      </c>
      <c r="D36" s="131" t="s">
        <v>39</v>
      </c>
      <c r="E36" s="160" t="str">
        <f>VLOOKUP(B36,ИСХОДНИК!A:P,11,FALSE())</f>
        <v>Под сварку встык DIN</v>
      </c>
      <c r="F36" s="161">
        <f>VLOOKUP(B36,ИСХОДНИК!A:P,7,FALSE())</f>
        <v>32</v>
      </c>
      <c r="G36" s="132" t="str">
        <f>VLOOKUP(B36,ИСХОДНИК!A:P,10,FALSE())</f>
        <v>R717, R744 и фреоны</v>
      </c>
      <c r="H36" s="133">
        <f>VLOOKUP(B36,ИСХОДНИК!A:P,8,FALSE())</f>
        <v>52</v>
      </c>
      <c r="I36" s="132" t="str">
        <f>VLOOKUP(B36,ИСХОДНИК!A:P,9,FALSE())</f>
        <v xml:space="preserve"> -60…120</v>
      </c>
      <c r="J36" s="161" t="str">
        <f>VLOOKUP(B36,ИСХОДНИК!A:P,15,FALSE())</f>
        <v>U6 PL40R</v>
      </c>
      <c r="K36" s="135">
        <f>VLOOKUP(B36,ИСХОДНИК!A:P,13,FALSE())</f>
        <v>98</v>
      </c>
      <c r="L36" s="135">
        <f>VLOOKUP(B36,ИСХОДНИК!A:P,14,FALSE())</f>
        <v>117.6</v>
      </c>
      <c r="M36" s="328" t="str">
        <f>IF(VLOOKUP(B36,ИСХОДНИК!A:R,18,FALSE())=1,ИСХОДНИК!$T$2,IF(VLOOKUP(B36,ИСХОДНИК!A:R,18,FALSE())=2,ИСХОДНИК!$T$5,IF(VLOOKUP(B36,ИСХОДНИК!A:R,18,FALSE())=3,ИСХОДНИК!$T$6)))</f>
        <v>○</v>
      </c>
    </row>
    <row r="37" spans="2:13" ht="22.5" customHeight="1">
      <c r="B37" s="128" t="s">
        <v>101</v>
      </c>
      <c r="C37" s="159" t="str">
        <f>VLOOKUP(B37,ИСХОДНИК!A:P,5,FALSE())</f>
        <v>CHV 40 D ANG PN 52</v>
      </c>
      <c r="D37" s="131" t="s">
        <v>39</v>
      </c>
      <c r="E37" s="160" t="str">
        <f>VLOOKUP(B37,ИСХОДНИК!A:P,11,FALSE())</f>
        <v>Под сварку встык DIN</v>
      </c>
      <c r="F37" s="161">
        <f>VLOOKUP(B37,ИСХОДНИК!A:P,7,FALSE())</f>
        <v>40</v>
      </c>
      <c r="G37" s="132" t="str">
        <f>VLOOKUP(B37,ИСХОДНИК!A:P,10,FALSE())</f>
        <v>R717, R744 и фреоны</v>
      </c>
      <c r="H37" s="133">
        <f>VLOOKUP(B37,ИСХОДНИК!A:P,8,FALSE())</f>
        <v>52</v>
      </c>
      <c r="I37" s="132" t="str">
        <f>VLOOKUP(B37,ИСХОДНИК!A:P,9,FALSE())</f>
        <v xml:space="preserve"> -60…120</v>
      </c>
      <c r="J37" s="161" t="str">
        <f>VLOOKUP(B37,ИСХОДНИК!A:P,15,FALSE())</f>
        <v>U6 PL40R</v>
      </c>
      <c r="K37" s="135">
        <f>VLOOKUP(B37,ИСХОДНИК!A:P,13,FALSE())</f>
        <v>126</v>
      </c>
      <c r="L37" s="135">
        <f>VLOOKUP(B37,ИСХОДНИК!A:P,14,FALSE())</f>
        <v>151.19999999999999</v>
      </c>
      <c r="M37" s="162" t="str">
        <f>IF(VLOOKUP(B37,ИСХОДНИК!A:R,18,FALSE())=1,ИСХОДНИК!$T$2,IF(VLOOKUP(B37,ИСХОДНИК!A:R,18,FALSE())=2,ИСХОДНИК!$T$5,IF(VLOOKUP(B37,ИСХОДНИК!A:R,18,FALSE())=3,ИСХОДНИК!$T$6)))</f>
        <v>◑</v>
      </c>
    </row>
    <row r="38" spans="2:13" ht="22.5" customHeight="1">
      <c r="B38" s="128" t="s">
        <v>102</v>
      </c>
      <c r="C38" s="159" t="str">
        <f>VLOOKUP(B38,ИСХОДНИК!A:P,5,FALSE())</f>
        <v>CHV 50 D ANG PN 52</v>
      </c>
      <c r="D38" s="131" t="s">
        <v>39</v>
      </c>
      <c r="E38" s="160" t="str">
        <f>VLOOKUP(B38,ИСХОДНИК!A:P,11,FALSE())</f>
        <v>Под сварку встык DIN</v>
      </c>
      <c r="F38" s="161">
        <f>VLOOKUP(B38,ИСХОДНИК!A:P,7,FALSE())</f>
        <v>50</v>
      </c>
      <c r="G38" s="132" t="str">
        <f>VLOOKUP(B38,ИСХОДНИК!A:P,10,FALSE())</f>
        <v>R717, R744 и фреоны</v>
      </c>
      <c r="H38" s="133">
        <f>VLOOKUP(B38,ИСХОДНИК!A:P,8,FALSE())</f>
        <v>52</v>
      </c>
      <c r="I38" s="132" t="str">
        <f>VLOOKUP(B38,ИСХОДНИК!A:P,9,FALSE())</f>
        <v xml:space="preserve"> -60…120</v>
      </c>
      <c r="J38" s="161" t="str">
        <f>VLOOKUP(B38,ИСХОДНИК!A:P,15,FALSE())</f>
        <v>U6 PL40R</v>
      </c>
      <c r="K38" s="135">
        <f>VLOOKUP(B38,ИСХОДНИК!A:P,13,FALSE())</f>
        <v>150</v>
      </c>
      <c r="L38" s="135">
        <f>VLOOKUP(B38,ИСХОДНИК!A:P,14,FALSE())</f>
        <v>180</v>
      </c>
      <c r="M38" s="328" t="str">
        <f>IF(VLOOKUP(B38,ИСХОДНИК!A:R,18,FALSE())=1,ИСХОДНИК!$T$2,IF(VLOOKUP(B38,ИСХОДНИК!A:R,18,FALSE())=2,ИСХОДНИК!$T$5,IF(VLOOKUP(B38,ИСХОДНИК!A:R,18,FALSE())=3,ИСХОДНИК!$T$6)))</f>
        <v>●</v>
      </c>
    </row>
    <row r="39" spans="2:13" ht="22.5" customHeight="1">
      <c r="B39" s="128" t="s">
        <v>103</v>
      </c>
      <c r="C39" s="159" t="str">
        <f>VLOOKUP(B39,ИСХОДНИК!A:P,5,FALSE())</f>
        <v>CHV 65 D ANG PN 52</v>
      </c>
      <c r="D39" s="131" t="s">
        <v>39</v>
      </c>
      <c r="E39" s="160" t="str">
        <f>VLOOKUP(B39,ИСХОДНИК!A:P,11,FALSE())</f>
        <v>Под сварку встык DIN</v>
      </c>
      <c r="F39" s="161">
        <f>VLOOKUP(B39,ИСХОДНИК!A:P,7,FALSE())</f>
        <v>65</v>
      </c>
      <c r="G39" s="132" t="str">
        <f>VLOOKUP(B39,ИСХОДНИК!A:P,10,FALSE())</f>
        <v>R717, R744 и фреоны</v>
      </c>
      <c r="H39" s="133">
        <f>VLOOKUP(B39,ИСХОДНИК!A:P,8,FALSE())</f>
        <v>52</v>
      </c>
      <c r="I39" s="132" t="str">
        <f>VLOOKUP(B39,ИСХОДНИК!A:P,9,FALSE())</f>
        <v xml:space="preserve"> -60…120</v>
      </c>
      <c r="J39" s="161" t="str">
        <f>VLOOKUP(B39,ИСХОДНИК!A:P,15,FALSE())</f>
        <v>U6 PL40R</v>
      </c>
      <c r="K39" s="135">
        <f>VLOOKUP(B39,ИСХОДНИК!A:P,13,FALSE())</f>
        <v>210</v>
      </c>
      <c r="L39" s="135">
        <f>VLOOKUP(B39,ИСХОДНИК!A:P,14,FALSE())</f>
        <v>252</v>
      </c>
      <c r="M39" s="328" t="str">
        <f>IF(VLOOKUP(B39,ИСХОДНИК!A:R,18,FALSE())=1,ИСХОДНИК!$T$2,IF(VLOOKUP(B39,ИСХОДНИК!A:R,18,FALSE())=2,ИСХОДНИК!$T$5,IF(VLOOKUP(B39,ИСХОДНИК!A:R,18,FALSE())=3,ИСХОДНИК!$T$6)))</f>
        <v>●</v>
      </c>
    </row>
    <row r="40" spans="2:13" ht="22.5" customHeight="1">
      <c r="B40" s="128" t="s">
        <v>104</v>
      </c>
      <c r="C40" s="159" t="str">
        <f>VLOOKUP(B40,ИСХОДНИК!A:P,5,FALSE())</f>
        <v>CHV 80 D ANG PN 52</v>
      </c>
      <c r="D40" s="131" t="s">
        <v>39</v>
      </c>
      <c r="E40" s="160" t="str">
        <f>VLOOKUP(B40,ИСХОДНИК!A:P,11,FALSE())</f>
        <v>Под сварку встык DIN</v>
      </c>
      <c r="F40" s="161">
        <f>VLOOKUP(B40,ИСХОДНИК!A:P,7,FALSE())</f>
        <v>80</v>
      </c>
      <c r="G40" s="132" t="str">
        <f>VLOOKUP(B40,ИСХОДНИК!A:P,10,FALSE())</f>
        <v>R717, R744 и фреоны</v>
      </c>
      <c r="H40" s="133">
        <f>VLOOKUP(B40,ИСХОДНИК!A:P,8,FALSE())</f>
        <v>52</v>
      </c>
      <c r="I40" s="132" t="str">
        <f>VLOOKUP(B40,ИСХОДНИК!A:P,9,FALSE())</f>
        <v xml:space="preserve"> -60…120</v>
      </c>
      <c r="J40" s="161" t="str">
        <f>VLOOKUP(B40,ИСХОДНИК!A:P,15,FALSE())</f>
        <v>U6 PL40R</v>
      </c>
      <c r="K40" s="135">
        <f>VLOOKUP(B40,ИСХОДНИК!A:P,13,FALSE())</f>
        <v>250</v>
      </c>
      <c r="L40" s="135">
        <f>VLOOKUP(B40,ИСХОДНИК!A:P,14,FALSE())</f>
        <v>300</v>
      </c>
      <c r="M40" s="162" t="str">
        <f>IF(VLOOKUP(B40,ИСХОДНИК!A:R,18,FALSE())=1,ИСХОДНИК!$T$2,IF(VLOOKUP(B40,ИСХОДНИК!A:R,18,FALSE())=2,ИСХОДНИК!$T$5,IF(VLOOKUP(B40,ИСХОДНИК!A:R,18,FALSE())=3,ИСХОДНИК!$T$6)))</f>
        <v>◑</v>
      </c>
    </row>
    <row r="41" spans="2:13" ht="22.5" customHeight="1">
      <c r="B41" s="128" t="s">
        <v>105</v>
      </c>
      <c r="C41" s="159" t="str">
        <f>VLOOKUP(B41,ИСХОДНИК!A:P,5,FALSE())</f>
        <v>CHV 100 D ANG PN 52</v>
      </c>
      <c r="D41" s="131" t="s">
        <v>39</v>
      </c>
      <c r="E41" s="160" t="str">
        <f>VLOOKUP(B41,ИСХОДНИК!A:P,11,FALSE())</f>
        <v>Под сварку встык DIN</v>
      </c>
      <c r="F41" s="161">
        <f>VLOOKUP(B41,ИСХОДНИК!A:P,7,FALSE())</f>
        <v>100</v>
      </c>
      <c r="G41" s="132" t="str">
        <f>VLOOKUP(B41,ИСХОДНИК!A:P,10,FALSE())</f>
        <v>R717, R744 и фреоны</v>
      </c>
      <c r="H41" s="133">
        <f>VLOOKUP(B41,ИСХОДНИК!A:P,8,FALSE())</f>
        <v>52</v>
      </c>
      <c r="I41" s="132" t="str">
        <f>VLOOKUP(B41,ИСХОДНИК!A:P,9,FALSE())</f>
        <v xml:space="preserve"> -60…120</v>
      </c>
      <c r="J41" s="161" t="str">
        <f>VLOOKUP(B41,ИСХОДНИК!A:P,15,FALSE())</f>
        <v>U6 PL40R</v>
      </c>
      <c r="K41" s="135">
        <f>VLOOKUP(B41,ИСХОДНИК!A:P,13,FALSE())</f>
        <v>460</v>
      </c>
      <c r="L41" s="135">
        <f>VLOOKUP(B41,ИСХОДНИК!A:P,14,FALSE())</f>
        <v>552</v>
      </c>
      <c r="M41" s="328" t="str">
        <f>IF(VLOOKUP(B41,ИСХОДНИК!A:R,18,FALSE())=1,ИСХОДНИК!$T$2,IF(VLOOKUP(B41,ИСХОДНИК!A:R,18,FALSE())=2,ИСХОДНИК!$T$5,IF(VLOOKUP(B41,ИСХОДНИК!A:R,18,FALSE())=3,ИСХОДНИК!$T$6)))</f>
        <v>○</v>
      </c>
    </row>
    <row r="42" spans="2:13" ht="22.5" customHeight="1">
      <c r="B42" s="128" t="s">
        <v>1248</v>
      </c>
      <c r="C42" s="159" t="str">
        <f>VLOOKUP(B42,ИСХОДНИК!A:P,5,FALSE())</f>
        <v>CHV 100 G ANG PN 52</v>
      </c>
      <c r="D42" s="131" t="s">
        <v>39</v>
      </c>
      <c r="E42" s="160" t="str">
        <f>VLOOKUP(B42,ИСХОДНИК!A:P,11,FALSE())</f>
        <v>Под сварку встык GOST</v>
      </c>
      <c r="F42" s="161">
        <f>VLOOKUP(B42,ИСХОДНИК!A:P,7,FALSE())</f>
        <v>100</v>
      </c>
      <c r="G42" s="132" t="str">
        <f>VLOOKUP(B42,ИСХОДНИК!A:P,10,FALSE())</f>
        <v>R717, R744 и фреоны</v>
      </c>
      <c r="H42" s="133">
        <f>VLOOKUP(B42,ИСХОДНИК!A:P,8,FALSE())</f>
        <v>52</v>
      </c>
      <c r="I42" s="132" t="str">
        <f>VLOOKUP(B42,ИСХОДНИК!A:P,9,FALSE())</f>
        <v xml:space="preserve"> -60…120</v>
      </c>
      <c r="J42" s="161" t="str">
        <f>VLOOKUP(B42,ИСХОДНИК!A:P,15,FALSE())</f>
        <v>U6 PL40R</v>
      </c>
      <c r="K42" s="135">
        <f>VLOOKUP(B42,ИСХОДНИК!A:P,13,FALSE())</f>
        <v>460</v>
      </c>
      <c r="L42" s="135">
        <f>VLOOKUP(B42,ИСХОДНИК!A:P,14,FALSE())</f>
        <v>552</v>
      </c>
      <c r="M42" s="328" t="str">
        <f>IF(VLOOKUP(B42,ИСХОДНИК!A:R,18,FALSE())=1,ИСХОДНИК!$T$2,IF(VLOOKUP(B42,ИСХОДНИК!A:R,18,FALSE())=2,ИСХОДНИК!$T$5,IF(VLOOKUP(B42,ИСХОДНИК!A:R,18,FALSE())=3,ИСХОДНИК!$T$6)))</f>
        <v>○</v>
      </c>
    </row>
    <row r="43" spans="2:13" ht="22.5" customHeight="1">
      <c r="B43" s="128" t="s">
        <v>108</v>
      </c>
      <c r="C43" s="159" t="str">
        <f>VLOOKUP(B43,ИСХОДНИК!A:P,5,FALSE())</f>
        <v>CHV 100 D ANG PN 40</v>
      </c>
      <c r="D43" s="131" t="s">
        <v>39</v>
      </c>
      <c r="E43" s="160" t="str">
        <f>VLOOKUP(B43,ИСХОДНИК!A:P,11,FALSE())</f>
        <v>Под сварку встык DIN</v>
      </c>
      <c r="F43" s="161">
        <f>VLOOKUP(B43,ИСХОДНИК!A:P,7,FALSE())</f>
        <v>100</v>
      </c>
      <c r="G43" s="132" t="str">
        <f>VLOOKUP(B43,ИСХОДНИК!A:P,10,FALSE())</f>
        <v>R717, R744 и фреоны</v>
      </c>
      <c r="H43" s="133">
        <f>VLOOKUP(B43,ИСХОДНИК!A:P,8,FALSE())</f>
        <v>40</v>
      </c>
      <c r="I43" s="132" t="str">
        <f>VLOOKUP(B43,ИСХОДНИК!A:P,9,FALSE())</f>
        <v xml:space="preserve"> -60…120</v>
      </c>
      <c r="J43" s="161" t="str">
        <f>VLOOKUP(B43,ИСХОДНИК!A:P,15,FALSE())</f>
        <v>U6 PL40R</v>
      </c>
      <c r="K43" s="135">
        <f>VLOOKUP(B43,ИСХОДНИК!A:P,13,FALSE())</f>
        <v>390</v>
      </c>
      <c r="L43" s="135">
        <f>VLOOKUP(B43,ИСХОДНИК!A:P,14,FALSE())</f>
        <v>468</v>
      </c>
      <c r="M43" s="328" t="str">
        <f>IF(VLOOKUP(B43,ИСХОДНИК!A:R,18,FALSE())=1,ИСХОДНИК!$T$2,IF(VLOOKUP(B43,ИСХОДНИК!A:R,18,FALSE())=2,ИСХОДНИК!$T$5,IF(VLOOKUP(B43,ИСХОДНИК!A:R,18,FALSE())=3,ИСХОДНИК!$T$6)))</f>
        <v>○</v>
      </c>
    </row>
    <row r="44" spans="2:13" ht="22.5" customHeight="1">
      <c r="B44" s="128" t="s">
        <v>1242</v>
      </c>
      <c r="C44" s="159" t="str">
        <f>VLOOKUP(B44,ИСХОДНИК!A:P,5,FALSE())</f>
        <v>CHV 100 G ANG PN 40</v>
      </c>
      <c r="D44" s="131" t="s">
        <v>39</v>
      </c>
      <c r="E44" s="160" t="str">
        <f>VLOOKUP(B44,ИСХОДНИК!A:P,11,FALSE())</f>
        <v>Под сварку встык GOST</v>
      </c>
      <c r="F44" s="161">
        <f>VLOOKUP(B44,ИСХОДНИК!A:P,7,FALSE())</f>
        <v>100</v>
      </c>
      <c r="G44" s="132" t="str">
        <f>VLOOKUP(B44,ИСХОДНИК!A:P,10,FALSE())</f>
        <v>R717, R744 и фреоны</v>
      </c>
      <c r="H44" s="133">
        <f>VLOOKUP(B44,ИСХОДНИК!A:P,8,FALSE())</f>
        <v>40</v>
      </c>
      <c r="I44" s="132" t="str">
        <f>VLOOKUP(B44,ИСХОДНИК!A:P,9,FALSE())</f>
        <v xml:space="preserve"> -60…120</v>
      </c>
      <c r="J44" s="161" t="str">
        <f>VLOOKUP(B44,ИСХОДНИК!A:P,15,FALSE())</f>
        <v>U6 PL40R</v>
      </c>
      <c r="K44" s="135">
        <f>VLOOKUP(B44,ИСХОДНИК!A:P,13,FALSE())</f>
        <v>390</v>
      </c>
      <c r="L44" s="135">
        <f>VLOOKUP(B44,ИСХОДНИК!A:P,14,FALSE())</f>
        <v>468</v>
      </c>
      <c r="M44" s="328" t="str">
        <f>IF(VLOOKUP(B44,ИСХОДНИК!A:R,18,FALSE())=1,ИСХОДНИК!$T$2,IF(VLOOKUP(B44,ИСХОДНИК!A:R,18,FALSE())=2,ИСХОДНИК!$T$5,IF(VLOOKUP(B44,ИСХОДНИК!A:R,18,FALSE())=3,ИСХОДНИК!$T$6)))</f>
        <v>○</v>
      </c>
    </row>
    <row r="45" spans="2:13" ht="22.5" customHeight="1">
      <c r="B45" s="128" t="s">
        <v>106</v>
      </c>
      <c r="C45" s="159" t="str">
        <f>VLOOKUP(B45,ИСХОДНИК!A:P,5,FALSE())</f>
        <v>CHV 125 D ANG PN 52</v>
      </c>
      <c r="D45" s="131" t="s">
        <v>39</v>
      </c>
      <c r="E45" s="160" t="str">
        <f>VLOOKUP(B45,ИСХОДНИК!A:P,11,FALSE())</f>
        <v>Под сварку встык DIN</v>
      </c>
      <c r="F45" s="161">
        <f>VLOOKUP(B45,ИСХОДНИК!A:P,7,FALSE())</f>
        <v>125</v>
      </c>
      <c r="G45" s="132" t="str">
        <f>VLOOKUP(B45,ИСХОДНИК!A:P,10,FALSE())</f>
        <v>R717, R744 и фреоны</v>
      </c>
      <c r="H45" s="133">
        <f>VLOOKUP(B45,ИСХОДНИК!A:P,8,FALSE())</f>
        <v>52</v>
      </c>
      <c r="I45" s="132" t="str">
        <f>VLOOKUP(B45,ИСХОДНИК!A:P,9,FALSE())</f>
        <v xml:space="preserve"> -60…120</v>
      </c>
      <c r="J45" s="161" t="str">
        <f>VLOOKUP(B45,ИСХОДНИК!A:P,15,FALSE())</f>
        <v>U6 PL40R</v>
      </c>
      <c r="K45" s="135">
        <f>VLOOKUP(B45,ИСХОДНИК!A:P,13,FALSE())</f>
        <v>870</v>
      </c>
      <c r="L45" s="135">
        <f>VLOOKUP(B45,ИСХОДНИК!A:P,14,FALSE())</f>
        <v>1044</v>
      </c>
      <c r="M45" s="328" t="str">
        <f>IF(VLOOKUP(B45,ИСХОДНИК!A:R,18,FALSE())=1,ИСХОДНИК!$T$2,IF(VLOOKUP(B45,ИСХОДНИК!A:R,18,FALSE())=2,ИСХОДНИК!$T$5,IF(VLOOKUP(B45,ИСХОДНИК!A:R,18,FALSE())=3,ИСХОДНИК!$T$6)))</f>
        <v>○</v>
      </c>
    </row>
    <row r="46" spans="2:13" ht="22.5" customHeight="1">
      <c r="B46" s="128" t="s">
        <v>1250</v>
      </c>
      <c r="C46" s="159" t="str">
        <f>VLOOKUP(B46,ИСХОДНИК!A:P,5,FALSE())</f>
        <v>CHV 125 G ANG PN 52</v>
      </c>
      <c r="D46" s="131" t="s">
        <v>39</v>
      </c>
      <c r="E46" s="160" t="str">
        <f>VLOOKUP(B46,ИСХОДНИК!A:P,11,FALSE())</f>
        <v>Под сварку встык GOST</v>
      </c>
      <c r="F46" s="161">
        <f>VLOOKUP(B46,ИСХОДНИК!A:P,7,FALSE())</f>
        <v>125</v>
      </c>
      <c r="G46" s="132" t="str">
        <f>VLOOKUP(B46,ИСХОДНИК!A:P,10,FALSE())</f>
        <v>R717, R744 и фреоны</v>
      </c>
      <c r="H46" s="133">
        <f>VLOOKUP(B46,ИСХОДНИК!A:P,8,FALSE())</f>
        <v>52</v>
      </c>
      <c r="I46" s="132" t="str">
        <f>VLOOKUP(B46,ИСХОДНИК!A:P,9,FALSE())</f>
        <v xml:space="preserve"> -60…120</v>
      </c>
      <c r="J46" s="161" t="str">
        <f>VLOOKUP(B46,ИСХОДНИК!A:P,15,FALSE())</f>
        <v>U6 PL40R</v>
      </c>
      <c r="K46" s="135">
        <f>VLOOKUP(B46,ИСХОДНИК!A:P,13,FALSE())</f>
        <v>870</v>
      </c>
      <c r="L46" s="135">
        <f>VLOOKUP(B46,ИСХОДНИК!A:P,14,FALSE())</f>
        <v>1044</v>
      </c>
      <c r="M46" s="328" t="str">
        <f>IF(VLOOKUP(B46,ИСХОДНИК!A:R,18,FALSE())=1,ИСХОДНИК!$T$2,IF(VLOOKUP(B46,ИСХОДНИК!A:R,18,FALSE())=2,ИСХОДНИК!$T$5,IF(VLOOKUP(B46,ИСХОДНИК!A:R,18,FALSE())=3,ИСХОДНИК!$T$6)))</f>
        <v>○</v>
      </c>
    </row>
    <row r="47" spans="2:13" ht="22.5" customHeight="1">
      <c r="B47" s="128" t="s">
        <v>109</v>
      </c>
      <c r="C47" s="159" t="str">
        <f>VLOOKUP(B47,ИСХОДНИК!A:P,5,FALSE())</f>
        <v>CHV 125 D ANG PN 40</v>
      </c>
      <c r="D47" s="131" t="s">
        <v>39</v>
      </c>
      <c r="E47" s="160" t="str">
        <f>VLOOKUP(B47,ИСХОДНИК!A:P,11,FALSE())</f>
        <v>Под сварку встык DIN</v>
      </c>
      <c r="F47" s="161">
        <f>VLOOKUP(B47,ИСХОДНИК!A:P,7,FALSE())</f>
        <v>125</v>
      </c>
      <c r="G47" s="132" t="str">
        <f>VLOOKUP(B47,ИСХОДНИК!A:P,10,FALSE())</f>
        <v>R717, R744 и фреоны</v>
      </c>
      <c r="H47" s="133">
        <f>VLOOKUP(B47,ИСХОДНИК!A:P,8,FALSE())</f>
        <v>40</v>
      </c>
      <c r="I47" s="132" t="str">
        <f>VLOOKUP(B47,ИСХОДНИК!A:P,9,FALSE())</f>
        <v xml:space="preserve"> -60…120</v>
      </c>
      <c r="J47" s="161" t="str">
        <f>VLOOKUP(B47,ИСХОДНИК!A:P,15,FALSE())</f>
        <v>U6 PL40R</v>
      </c>
      <c r="K47" s="135">
        <f>VLOOKUP(B47,ИСХОДНИК!A:P,13,FALSE())</f>
        <v>680</v>
      </c>
      <c r="L47" s="135">
        <f>VLOOKUP(B47,ИСХОДНИК!A:P,14,FALSE())</f>
        <v>816</v>
      </c>
      <c r="M47" s="328" t="str">
        <f>IF(VLOOKUP(B47,ИСХОДНИК!A:R,18,FALSE())=1,ИСХОДНИК!$T$2,IF(VLOOKUP(B47,ИСХОДНИК!A:R,18,FALSE())=2,ИСХОДНИК!$T$5,IF(VLOOKUP(B47,ИСХОДНИК!A:R,18,FALSE())=3,ИСХОДНИК!$T$6)))</f>
        <v>○</v>
      </c>
    </row>
    <row r="48" spans="2:13" ht="22.5" customHeight="1">
      <c r="B48" s="128" t="s">
        <v>1244</v>
      </c>
      <c r="C48" s="159" t="str">
        <f>VLOOKUP(B48,ИСХОДНИК!A:P,5,FALSE())</f>
        <v>CHV 125 G ANG PN 40</v>
      </c>
      <c r="D48" s="131" t="s">
        <v>39</v>
      </c>
      <c r="E48" s="160" t="str">
        <f>VLOOKUP(B48,ИСХОДНИК!A:P,11,FALSE())</f>
        <v>Под сварку встык GOST</v>
      </c>
      <c r="F48" s="161">
        <f>VLOOKUP(B48,ИСХОДНИК!A:P,7,FALSE())</f>
        <v>125</v>
      </c>
      <c r="G48" s="132" t="str">
        <f>VLOOKUP(B48,ИСХОДНИК!A:P,10,FALSE())</f>
        <v>R717, R744 и фреоны</v>
      </c>
      <c r="H48" s="133">
        <f>VLOOKUP(B48,ИСХОДНИК!A:P,8,FALSE())</f>
        <v>40</v>
      </c>
      <c r="I48" s="132" t="str">
        <f>VLOOKUP(B48,ИСХОДНИК!A:P,9,FALSE())</f>
        <v xml:space="preserve"> -60…120</v>
      </c>
      <c r="J48" s="161" t="str">
        <f>VLOOKUP(B48,ИСХОДНИК!A:P,15,FALSE())</f>
        <v>U6 PL40R</v>
      </c>
      <c r="K48" s="135">
        <f>VLOOKUP(B48,ИСХОДНИК!A:P,13,FALSE())</f>
        <v>680</v>
      </c>
      <c r="L48" s="135">
        <f>VLOOKUP(B48,ИСХОДНИК!A:P,14,FALSE())</f>
        <v>816</v>
      </c>
      <c r="M48" s="328" t="str">
        <f>IF(VLOOKUP(B48,ИСХОДНИК!A:R,18,FALSE())=1,ИСХОДНИК!$T$2,IF(VLOOKUP(B48,ИСХОДНИК!A:R,18,FALSE())=2,ИСХОДНИК!$T$5,IF(VLOOKUP(B48,ИСХОДНИК!A:R,18,FALSE())=3,ИСХОДНИК!$T$6)))</f>
        <v>○</v>
      </c>
    </row>
    <row r="49" spans="2:13" ht="22.5" customHeight="1">
      <c r="B49" s="128" t="s">
        <v>107</v>
      </c>
      <c r="C49" s="159" t="str">
        <f>VLOOKUP(B49,ИСХОДНИК!A:P,5,FALSE())</f>
        <v>CHV 150 D ANG PN 52</v>
      </c>
      <c r="D49" s="131" t="s">
        <v>39</v>
      </c>
      <c r="E49" s="160" t="str">
        <f>VLOOKUP(B49,ИСХОДНИК!A:P,11,FALSE())</f>
        <v>Под сварку встык DIN</v>
      </c>
      <c r="F49" s="161">
        <f>VLOOKUP(B49,ИСХОДНИК!A:P,7,FALSE())</f>
        <v>150</v>
      </c>
      <c r="G49" s="132" t="str">
        <f>VLOOKUP(B49,ИСХОДНИК!A:P,10,FALSE())</f>
        <v>R717, R744 и фреоны</v>
      </c>
      <c r="H49" s="133">
        <f>VLOOKUP(B49,ИСХОДНИК!A:P,8,FALSE())</f>
        <v>52</v>
      </c>
      <c r="I49" s="132" t="str">
        <f>VLOOKUP(B49,ИСХОДНИК!A:P,9,FALSE())</f>
        <v xml:space="preserve"> -60…120</v>
      </c>
      <c r="J49" s="161" t="str">
        <f>VLOOKUP(B49,ИСХОДНИК!A:P,15,FALSE())</f>
        <v>U6 PL40R</v>
      </c>
      <c r="K49" s="135">
        <f>VLOOKUP(B49,ИСХОДНИК!A:P,13,FALSE())</f>
        <v>1290</v>
      </c>
      <c r="L49" s="135">
        <f>VLOOKUP(B49,ИСХОДНИК!A:P,14,FALSE())</f>
        <v>1548</v>
      </c>
      <c r="M49" s="328" t="str">
        <f>IF(VLOOKUP(B49,ИСХОДНИК!A:R,18,FALSE())=1,ИСХОДНИК!$T$2,IF(VLOOKUP(B49,ИСХОДНИК!A:R,18,FALSE())=2,ИСХОДНИК!$T$5,IF(VLOOKUP(B49,ИСХОДНИК!A:R,18,FALSE())=3,ИСХОДНИК!$T$6)))</f>
        <v>○</v>
      </c>
    </row>
    <row r="50" spans="2:13" ht="22.5" customHeight="1">
      <c r="B50" s="128" t="s">
        <v>1252</v>
      </c>
      <c r="C50" s="159" t="str">
        <f>VLOOKUP(B50,ИСХОДНИК!A:P,5,FALSE())</f>
        <v>CHV 150 G ANG PN 52</v>
      </c>
      <c r="D50" s="131" t="s">
        <v>39</v>
      </c>
      <c r="E50" s="160" t="str">
        <f>VLOOKUP(B50,ИСХОДНИК!A:P,11,FALSE())</f>
        <v>Под сварку встык GOST</v>
      </c>
      <c r="F50" s="161">
        <f>VLOOKUP(B50,ИСХОДНИК!A:P,7,FALSE())</f>
        <v>150</v>
      </c>
      <c r="G50" s="132" t="str">
        <f>VLOOKUP(B50,ИСХОДНИК!A:P,10,FALSE())</f>
        <v>R717, R744 и фреоны</v>
      </c>
      <c r="H50" s="133">
        <f>VLOOKUP(B50,ИСХОДНИК!A:P,8,FALSE())</f>
        <v>52</v>
      </c>
      <c r="I50" s="132" t="str">
        <f>VLOOKUP(B50,ИСХОДНИК!A:P,9,FALSE())</f>
        <v xml:space="preserve"> -60…120</v>
      </c>
      <c r="J50" s="161" t="str">
        <f>VLOOKUP(B50,ИСХОДНИК!A:P,15,FALSE())</f>
        <v>U6 PL40R</v>
      </c>
      <c r="K50" s="135">
        <f>VLOOKUP(B50,ИСХОДНИК!A:P,13,FALSE())</f>
        <v>1290</v>
      </c>
      <c r="L50" s="135">
        <f>VLOOKUP(B50,ИСХОДНИК!A:P,14,FALSE())</f>
        <v>1548</v>
      </c>
      <c r="M50" s="328" t="str">
        <f>IF(VLOOKUP(B50,ИСХОДНИК!A:R,18,FALSE())=1,ИСХОДНИК!$T$2,IF(VLOOKUP(B50,ИСХОДНИК!A:R,18,FALSE())=2,ИСХОДНИК!$T$5,IF(VLOOKUP(B50,ИСХОДНИК!A:R,18,FALSE())=3,ИСХОДНИК!$T$6)))</f>
        <v>○</v>
      </c>
    </row>
    <row r="51" spans="2:13" ht="22.5" customHeight="1">
      <c r="B51" s="128" t="s">
        <v>110</v>
      </c>
      <c r="C51" s="159" t="str">
        <f>VLOOKUP(B51,ИСХОДНИК!A:P,5,FALSE())</f>
        <v>CHV 150 D ANG PN 40</v>
      </c>
      <c r="D51" s="131" t="s">
        <v>39</v>
      </c>
      <c r="E51" s="160" t="str">
        <f>VLOOKUP(B51,ИСХОДНИК!A:P,11,FALSE())</f>
        <v>Под сварку встык DIN</v>
      </c>
      <c r="F51" s="161">
        <f>VLOOKUP(B51,ИСХОДНИК!A:P,7,FALSE())</f>
        <v>150</v>
      </c>
      <c r="G51" s="132" t="str">
        <f>VLOOKUP(B51,ИСХОДНИК!A:P,10,FALSE())</f>
        <v>R717, R744 и фреоны</v>
      </c>
      <c r="H51" s="133">
        <f>VLOOKUP(B51,ИСХОДНИК!A:P,8,FALSE())</f>
        <v>40</v>
      </c>
      <c r="I51" s="132" t="str">
        <f>VLOOKUP(B51,ИСХОДНИК!A:P,9,FALSE())</f>
        <v xml:space="preserve"> -60…120</v>
      </c>
      <c r="J51" s="161" t="str">
        <f>VLOOKUP(B51,ИСХОДНИК!A:P,15,FALSE())</f>
        <v>U6 PL40R</v>
      </c>
      <c r="K51" s="135">
        <f>VLOOKUP(B51,ИСХОДНИК!A:P,13,FALSE())</f>
        <v>1000</v>
      </c>
      <c r="L51" s="135">
        <f>VLOOKUP(B51,ИСХОДНИК!A:P,14,FALSE())</f>
        <v>1200</v>
      </c>
      <c r="M51" s="328" t="str">
        <f>IF(VLOOKUP(B51,ИСХОДНИК!A:R,18,FALSE())=1,ИСХОДНИК!$T$2,IF(VLOOKUP(B51,ИСХОДНИК!A:R,18,FALSE())=2,ИСХОДНИК!$T$5,IF(VLOOKUP(B51,ИСХОДНИК!A:R,18,FALSE())=3,ИСХОДНИК!$T$6)))</f>
        <v>○</v>
      </c>
    </row>
    <row r="52" spans="2:13" ht="22.5" customHeight="1">
      <c r="B52" s="128" t="s">
        <v>1246</v>
      </c>
      <c r="C52" s="159" t="str">
        <f>VLOOKUP(B52,ИСХОДНИК!A:P,5,FALSE())</f>
        <v>CHV 150 G ANG PN 40</v>
      </c>
      <c r="D52" s="131" t="s">
        <v>39</v>
      </c>
      <c r="E52" s="160" t="str">
        <f>VLOOKUP(B52,ИСХОДНИК!A:P,11,FALSE())</f>
        <v>Под сварку встык GOST</v>
      </c>
      <c r="F52" s="161">
        <f>VLOOKUP(B52,ИСХОДНИК!A:P,7,FALSE())</f>
        <v>150</v>
      </c>
      <c r="G52" s="132" t="str">
        <f>VLOOKUP(B52,ИСХОДНИК!A:P,10,FALSE())</f>
        <v>R717, R744 и фреоны</v>
      </c>
      <c r="H52" s="133">
        <f>VLOOKUP(B52,ИСХОДНИК!A:P,8,FALSE())</f>
        <v>40</v>
      </c>
      <c r="I52" s="132" t="str">
        <f>VLOOKUP(B52,ИСХОДНИК!A:P,9,FALSE())</f>
        <v xml:space="preserve"> -60…120</v>
      </c>
      <c r="J52" s="161" t="str">
        <f>VLOOKUP(B52,ИСХОДНИК!A:P,15,FALSE())</f>
        <v>U6 PL40R</v>
      </c>
      <c r="K52" s="135">
        <f>VLOOKUP(B52,ИСХОДНИК!A:P,13,FALSE())</f>
        <v>1000</v>
      </c>
      <c r="L52" s="135">
        <f>VLOOKUP(B52,ИСХОДНИК!A:P,14,FALSE())</f>
        <v>1200</v>
      </c>
      <c r="M52" s="328" t="str">
        <f>IF(VLOOKUP(B52,ИСХОДНИК!A:R,18,FALSE())=1,ИСХОДНИК!$T$2,IF(VLOOKUP(B52,ИСХОДНИК!A:R,18,FALSE())=2,ИСХОДНИК!$T$5,IF(VLOOKUP(B52,ИСХОДНИК!A:R,18,FALSE())=3,ИСХОДНИК!$T$6)))</f>
        <v>○</v>
      </c>
    </row>
    <row r="55" spans="2:13">
      <c r="B55" s="483" t="s">
        <v>759</v>
      </c>
      <c r="C55" s="483"/>
      <c r="D55" s="483"/>
      <c r="E55" s="483"/>
      <c r="F55" s="483"/>
      <c r="G55" s="438"/>
      <c r="H55" s="438"/>
      <c r="I55" s="483"/>
      <c r="J55" s="483"/>
      <c r="K55" s="483"/>
      <c r="L55" s="483"/>
      <c r="M55" s="483"/>
    </row>
    <row r="56" spans="2:13" ht="40.5">
      <c r="B56" s="335" t="s">
        <v>711</v>
      </c>
      <c r="C56" s="467" t="s">
        <v>353</v>
      </c>
      <c r="D56" s="468"/>
      <c r="E56" s="468"/>
      <c r="F56" s="468"/>
      <c r="G56" s="397"/>
      <c r="H56" s="397"/>
      <c r="I56" s="369" t="s">
        <v>1660</v>
      </c>
      <c r="J56" s="335" t="s">
        <v>17</v>
      </c>
      <c r="K56" s="400" t="s">
        <v>18</v>
      </c>
      <c r="L56" s="400" t="s">
        <v>19</v>
      </c>
      <c r="M56" s="321" t="s">
        <v>20</v>
      </c>
    </row>
    <row r="57" spans="2:13" ht="18" customHeight="1">
      <c r="B57" s="128" t="s">
        <v>731</v>
      </c>
      <c r="C57" s="458" t="str">
        <f>VLOOKUP(B57,ИСХОДНИК!A:P,3,FALSE())</f>
        <v>Универсальная прокладка DN 15-25. Мультипак 10 шт.</v>
      </c>
      <c r="D57" s="459"/>
      <c r="E57" s="459"/>
      <c r="F57" s="460"/>
      <c r="G57" s="484"/>
      <c r="H57" s="485"/>
      <c r="I57" s="131">
        <v>7</v>
      </c>
      <c r="J57" s="131" t="str">
        <f>VLOOKUP(B57,ИСХОДНИК!A:P,15,FALSE())</f>
        <v>U6 PL40R</v>
      </c>
      <c r="K57" s="235">
        <f>VLOOKUP(B57,ИСХОДНИК!A:P,13,FALSE())</f>
        <v>12</v>
      </c>
      <c r="L57" s="235">
        <f>VLOOKUP(B57,ИСХОДНИК!A:P,14,FALSE())</f>
        <v>14.399999999999999</v>
      </c>
      <c r="M57" s="136" t="str">
        <f>IF(VLOOKUP(B57,ИСХОДНИК!A:R,18,FALSE())=1,ИСХОДНИК!$T$2,IF(VLOOKUP(B57,ИСХОДНИК!A:R,18,FALSE())=2,ИСХОДНИК!$T$5,IF(VLOOKUP(B57,ИСХОДНИК!A:R,18,FALSE())=3,ИСХОДНИК!$T$6)))</f>
        <v>◑</v>
      </c>
    </row>
    <row r="58" spans="2:13" ht="18" customHeight="1">
      <c r="B58" s="128" t="s">
        <v>733</v>
      </c>
      <c r="C58" s="458" t="str">
        <f>VLOOKUP(B58,ИСХОДНИК!A:P,3,FALSE())</f>
        <v>Универсальная прокладка DN 32-40. Мультипак 10 шт.</v>
      </c>
      <c r="D58" s="459"/>
      <c r="E58" s="459"/>
      <c r="F58" s="460"/>
      <c r="G58" s="484"/>
      <c r="H58" s="485"/>
      <c r="I58" s="131">
        <v>7</v>
      </c>
      <c r="J58" s="131" t="str">
        <f>VLOOKUP(B58,ИСХОДНИК!A:P,15,FALSE())</f>
        <v>U6 PL40R</v>
      </c>
      <c r="K58" s="235">
        <f>VLOOKUP(B58,ИСХОДНИК!A:P,13,FALSE())</f>
        <v>15</v>
      </c>
      <c r="L58" s="235">
        <f>VLOOKUP(B58,ИСХОДНИК!A:P,14,FALSE())</f>
        <v>18</v>
      </c>
      <c r="M58" s="136" t="str">
        <f>IF(VLOOKUP(B58,ИСХОДНИК!A:R,18,FALSE())=1,ИСХОДНИК!$T$2,IF(VLOOKUP(B58,ИСХОДНИК!A:R,18,FALSE())=2,ИСХОДНИК!$T$5,IF(VLOOKUP(B58,ИСХОДНИК!A:R,18,FALSE())=3,ИСХОДНИК!$T$6)))</f>
        <v>◑</v>
      </c>
    </row>
    <row r="59" spans="2:13" ht="18" customHeight="1">
      <c r="B59" s="128" t="s">
        <v>734</v>
      </c>
      <c r="C59" s="458" t="str">
        <f>VLOOKUP(B59,ИСХОДНИК!A:P,3,FALSE())</f>
        <v>Универсальная прокладка DN 50. Мультипак 10 шт.</v>
      </c>
      <c r="D59" s="459"/>
      <c r="E59" s="459"/>
      <c r="F59" s="460"/>
      <c r="G59" s="484"/>
      <c r="H59" s="485"/>
      <c r="I59" s="131">
        <v>7</v>
      </c>
      <c r="J59" s="131" t="str">
        <f>VLOOKUP(B59,ИСХОДНИК!A:P,15,FALSE())</f>
        <v>U6 PL40R</v>
      </c>
      <c r="K59" s="235">
        <f>VLOOKUP(B59,ИСХОДНИК!A:P,13,FALSE())</f>
        <v>24</v>
      </c>
      <c r="L59" s="235">
        <f>VLOOKUP(B59,ИСХОДНИК!A:P,14,FALSE())</f>
        <v>28.799999999999997</v>
      </c>
      <c r="M59" s="136" t="str">
        <f>IF(VLOOKUP(B59,ИСХОДНИК!A:R,18,FALSE())=1,ИСХОДНИК!$T$2,IF(VLOOKUP(B59,ИСХОДНИК!A:R,18,FALSE())=2,ИСХОДНИК!$T$5,IF(VLOOKUP(B59,ИСХОДНИК!A:R,18,FALSE())=3,ИСХОДНИК!$T$6)))</f>
        <v>◑</v>
      </c>
    </row>
    <row r="60" spans="2:13" ht="18" customHeight="1">
      <c r="B60" s="128" t="s">
        <v>735</v>
      </c>
      <c r="C60" s="458" t="str">
        <f>VLOOKUP(B60,ИСХОДНИК!A:P,3,FALSE())</f>
        <v>Универсальная прокладка DN 65. Мультипак 10 шт.</v>
      </c>
      <c r="D60" s="459"/>
      <c r="E60" s="459"/>
      <c r="F60" s="460"/>
      <c r="G60" s="484"/>
      <c r="H60" s="485"/>
      <c r="I60" s="131">
        <v>7</v>
      </c>
      <c r="J60" s="131" t="str">
        <f>VLOOKUP(B60,ИСХОДНИК!A:P,15,FALSE())</f>
        <v>U6 PL40R</v>
      </c>
      <c r="K60" s="235">
        <f>VLOOKUP(B60,ИСХОДНИК!A:P,13,FALSE())</f>
        <v>30</v>
      </c>
      <c r="L60" s="235">
        <f>VLOOKUP(B60,ИСХОДНИК!A:P,14,FALSE())</f>
        <v>36</v>
      </c>
      <c r="M60" s="136" t="str">
        <f>IF(VLOOKUP(B60,ИСХОДНИК!A:R,18,FALSE())=1,ИСХОДНИК!$T$2,IF(VLOOKUP(B60,ИСХОДНИК!A:R,18,FALSE())=2,ИСХОДНИК!$T$5,IF(VLOOKUP(B60,ИСХОДНИК!A:R,18,FALSE())=3,ИСХОДНИК!$T$6)))</f>
        <v>◑</v>
      </c>
    </row>
    <row r="61" spans="2:13" ht="18" customHeight="1">
      <c r="B61" s="128" t="s">
        <v>736</v>
      </c>
      <c r="C61" s="458" t="str">
        <f>VLOOKUP(B61,ИСХОДНИК!A:P,3,FALSE())</f>
        <v>Универсальная прокладка DN 80. Мультипак 10 шт.</v>
      </c>
      <c r="D61" s="459"/>
      <c r="E61" s="459"/>
      <c r="F61" s="460"/>
      <c r="G61" s="484"/>
      <c r="H61" s="485"/>
      <c r="I61" s="131">
        <v>7</v>
      </c>
      <c r="J61" s="131" t="str">
        <f>VLOOKUP(B61,ИСХОДНИК!A:P,15,FALSE())</f>
        <v>U6 PL40R</v>
      </c>
      <c r="K61" s="235">
        <f>VLOOKUP(B61,ИСХОДНИК!A:P,13,FALSE())</f>
        <v>45</v>
      </c>
      <c r="L61" s="235">
        <f>VLOOKUP(B61,ИСХОДНИК!A:P,14,FALSE())</f>
        <v>54</v>
      </c>
      <c r="M61" s="136" t="str">
        <f>IF(VLOOKUP(B61,ИСХОДНИК!A:R,18,FALSE())=1,ИСХОДНИК!$T$2,IF(VLOOKUP(B61,ИСХОДНИК!A:R,18,FALSE())=2,ИСХОДНИК!$T$5,IF(VLOOKUP(B61,ИСХОДНИК!A:R,18,FALSE())=3,ИСХОДНИК!$T$6)))</f>
        <v>◑</v>
      </c>
    </row>
    <row r="62" spans="2:13" ht="18" customHeight="1">
      <c r="B62" s="128" t="s">
        <v>737</v>
      </c>
      <c r="C62" s="458" t="str">
        <f>VLOOKUP(B62,ИСХОДНИК!A:P,3,FALSE())</f>
        <v>Универсальная прокладка DN 100. Мультипак 10 шт.</v>
      </c>
      <c r="D62" s="459"/>
      <c r="E62" s="459"/>
      <c r="F62" s="460"/>
      <c r="G62" s="484"/>
      <c r="H62" s="485"/>
      <c r="I62" s="131">
        <v>7</v>
      </c>
      <c r="J62" s="131" t="str">
        <f>VLOOKUP(B62,ИСХОДНИК!A:P,15,FALSE())</f>
        <v>U6 PL40R</v>
      </c>
      <c r="K62" s="235">
        <f>VLOOKUP(B62,ИСХОДНИК!A:P,13,FALSE())</f>
        <v>60</v>
      </c>
      <c r="L62" s="235">
        <f>VLOOKUP(B62,ИСХОДНИК!A:P,14,FALSE())</f>
        <v>72</v>
      </c>
      <c r="M62" s="136" t="str">
        <f>IF(VLOOKUP(B62,ИСХОДНИК!A:R,18,FALSE())=1,ИСХОДНИК!$T$2,IF(VLOOKUP(B62,ИСХОДНИК!A:R,18,FALSE())=2,ИСХОДНИК!$T$5,IF(VLOOKUP(B62,ИСХОДНИК!A:R,18,FALSE())=3,ИСХОДНИК!$T$6)))</f>
        <v>◑</v>
      </c>
    </row>
    <row r="63" spans="2:13" ht="18" customHeight="1">
      <c r="B63" s="128" t="s">
        <v>738</v>
      </c>
      <c r="C63" s="458" t="str">
        <f>VLOOKUP(B63,ИСХОДНИК!A:P,3,FALSE())</f>
        <v>Универсальная прокладка DN 125. Мультипак 10 шт.</v>
      </c>
      <c r="D63" s="459"/>
      <c r="E63" s="459"/>
      <c r="F63" s="460"/>
      <c r="G63" s="484"/>
      <c r="H63" s="485"/>
      <c r="I63" s="131">
        <v>7</v>
      </c>
      <c r="J63" s="131" t="str">
        <f>VLOOKUP(B63,ИСХОДНИК!A:P,15,FALSE())</f>
        <v>U6 PL40R</v>
      </c>
      <c r="K63" s="235">
        <f>VLOOKUP(B63,ИСХОДНИК!A:P,13,FALSE())</f>
        <v>105</v>
      </c>
      <c r="L63" s="235">
        <f>VLOOKUP(B63,ИСХОДНИК!A:P,14,FALSE())</f>
        <v>126</v>
      </c>
      <c r="M63" s="136" t="str">
        <f>IF(VLOOKUP(B63,ИСХОДНИК!A:R,18,FALSE())=1,ИСХОДНИК!$T$2,IF(VLOOKUP(B63,ИСХОДНИК!A:R,18,FALSE())=2,ИСХОДНИК!$T$5,IF(VLOOKUP(B63,ИСХОДНИК!A:R,18,FALSE())=3,ИСХОДНИК!$T$6)))</f>
        <v>◑</v>
      </c>
    </row>
    <row r="64" spans="2:13" ht="18" customHeight="1">
      <c r="B64" s="128" t="s">
        <v>739</v>
      </c>
      <c r="C64" s="458" t="str">
        <f>VLOOKUP(B64,ИСХОДНИК!A:P,3,FALSE())</f>
        <v>Универсальная прокладка DN 150. Мультипак 10 шт.</v>
      </c>
      <c r="D64" s="459"/>
      <c r="E64" s="459"/>
      <c r="F64" s="460"/>
      <c r="G64" s="486"/>
      <c r="H64" s="487"/>
      <c r="I64" s="131">
        <v>7</v>
      </c>
      <c r="J64" s="131" t="str">
        <f>VLOOKUP(B64,ИСХОДНИК!A:P,15,FALSE())</f>
        <v>U6 PL40R</v>
      </c>
      <c r="K64" s="235">
        <f>VLOOKUP(B64,ИСХОДНИК!A:P,13,FALSE())</f>
        <v>159</v>
      </c>
      <c r="L64" s="235">
        <f>VLOOKUP(B64,ИСХОДНИК!A:P,14,FALSE())</f>
        <v>190.79999999999998</v>
      </c>
      <c r="M64" s="136" t="str">
        <f>IF(VLOOKUP(B64,ИСХОДНИК!A:R,18,FALSE())=1,ИСХОДНИК!$T$2,IF(VLOOKUP(B64,ИСХОДНИК!A:R,18,FALSE())=2,ИСХОДНИК!$T$5,IF(VLOOKUP(B64,ИСХОДНИК!A:R,18,FALSE())=3,ИСХОДНИК!$T$6)))</f>
        <v>◑</v>
      </c>
    </row>
  </sheetData>
  <autoFilter ref="B11:M52" xr:uid="{00000000-0001-0000-0200-000000000000}"/>
  <mergeCells count="20">
    <mergeCell ref="C60:F60"/>
    <mergeCell ref="C61:F61"/>
    <mergeCell ref="G57:H64"/>
    <mergeCell ref="C62:F62"/>
    <mergeCell ref="C63:F63"/>
    <mergeCell ref="C64:F64"/>
    <mergeCell ref="B55:M55"/>
    <mergeCell ref="C56:F56"/>
    <mergeCell ref="C57:F57"/>
    <mergeCell ref="C58:F58"/>
    <mergeCell ref="C59:F59"/>
    <mergeCell ref="B3:H3"/>
    <mergeCell ref="B32:M32"/>
    <mergeCell ref="O2:T2"/>
    <mergeCell ref="Q3:R9"/>
    <mergeCell ref="O10:O11"/>
    <mergeCell ref="P10:P11"/>
    <mergeCell ref="Q10:R10"/>
    <mergeCell ref="S10:T10"/>
    <mergeCell ref="J10:M10"/>
  </mergeCells>
  <conditionalFormatting sqref="K12:L31">
    <cfRule type="containsErrors" dxfId="9" priority="4">
      <formula>ISERROR(K12)</formula>
    </cfRule>
  </conditionalFormatting>
  <conditionalFormatting sqref="K33:L52">
    <cfRule type="containsErrors" dxfId="8" priority="5">
      <formula>ISERROR(K33)</formula>
    </cfRule>
  </conditionalFormatting>
  <conditionalFormatting sqref="K57:K64">
    <cfRule type="containsErrors" dxfId="7" priority="2">
      <formula>ISERROR(K57)</formula>
    </cfRule>
  </conditionalFormatting>
  <conditionalFormatting sqref="L57:L64">
    <cfRule type="containsErrors" dxfId="6" priority="1">
      <formula>ISERROR(L57)</formula>
    </cfRule>
  </conditionalFormatting>
  <pageMargins left="0.75" right="0.75" top="1" bottom="1" header="0.511811023622047" footer="0.5"/>
  <pageSetup paperSize="9" scale="85" orientation="portrait" horizontalDpi="300" verticalDpi="300" r:id="rId1"/>
  <headerFooter>
    <oddFooter>&amp;C&amp;1#&amp;"Calibri,Обычный"&amp;10&amp;K000000Classified as Business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1:S104"/>
  <sheetViews>
    <sheetView showGridLines="0" zoomScale="140" zoomScaleNormal="140" workbookViewId="0">
      <selection activeCell="B12" sqref="B12"/>
    </sheetView>
  </sheetViews>
  <sheetFormatPr defaultColWidth="9.28515625" defaultRowHeight="12.75"/>
  <cols>
    <col min="1" max="1" width="2.140625" customWidth="1"/>
    <col min="2" max="2" width="16.7109375" style="1" customWidth="1"/>
    <col min="3" max="3" width="25.5703125" style="18" customWidth="1"/>
    <col min="4" max="4" width="25.140625" customWidth="1"/>
    <col min="5" max="5" width="9.28515625" customWidth="1"/>
    <col min="6" max="6" width="23.140625" bestFit="1" customWidth="1"/>
    <col min="7" max="7" width="12" customWidth="1"/>
    <col min="8" max="8" width="17.42578125" customWidth="1"/>
    <col min="9" max="9" width="12.28515625" customWidth="1"/>
    <col min="10" max="10" width="11.5703125" customWidth="1"/>
    <col min="11" max="11" width="11.28515625" customWidth="1"/>
    <col min="12" max="12" width="5.42578125" customWidth="1"/>
    <col min="16" max="16" width="10.85546875" customWidth="1"/>
    <col min="17" max="18" width="10.5703125" customWidth="1"/>
    <col min="19" max="19" width="10.42578125" customWidth="1"/>
  </cols>
  <sheetData>
    <row r="1" spans="1:19" ht="11.25" customHeight="1"/>
    <row r="2" spans="1:19" ht="41.25" customHeight="1">
      <c r="B2" s="285" t="s">
        <v>111</v>
      </c>
      <c r="C2" s="298"/>
      <c r="D2" s="286"/>
      <c r="E2" s="286"/>
      <c r="F2" s="286"/>
      <c r="G2" s="286"/>
      <c r="H2" s="286"/>
      <c r="I2" s="286"/>
      <c r="J2" s="286"/>
      <c r="K2" s="286"/>
      <c r="L2" s="287"/>
      <c r="N2" s="439" t="s">
        <v>1598</v>
      </c>
      <c r="O2" s="440"/>
      <c r="P2" s="440"/>
      <c r="Q2" s="440"/>
      <c r="R2" s="440"/>
      <c r="S2" s="441"/>
    </row>
    <row r="3" spans="1:19" ht="78.75" customHeight="1">
      <c r="B3" s="449" t="s">
        <v>112</v>
      </c>
      <c r="C3" s="449"/>
      <c r="D3" s="449"/>
      <c r="E3" s="449"/>
      <c r="F3" s="449"/>
      <c r="G3" s="449"/>
      <c r="H3" s="111"/>
      <c r="I3" s="111"/>
      <c r="J3" s="111"/>
      <c r="K3" s="111"/>
      <c r="L3" s="112"/>
      <c r="N3" s="290"/>
      <c r="O3" s="289"/>
      <c r="P3" s="443"/>
      <c r="Q3" s="443"/>
      <c r="R3" s="291"/>
      <c r="S3" s="288"/>
    </row>
    <row r="4" spans="1:19" ht="11.25" customHeight="1">
      <c r="B4" s="113" t="s">
        <v>2</v>
      </c>
      <c r="C4" s="114" t="s">
        <v>3</v>
      </c>
      <c r="D4" s="154"/>
      <c r="E4" s="115"/>
      <c r="F4" s="116"/>
      <c r="G4" s="116"/>
      <c r="H4" s="111"/>
      <c r="I4" s="111"/>
      <c r="J4" s="111"/>
      <c r="K4" s="111"/>
      <c r="L4" s="112"/>
      <c r="N4" s="290"/>
      <c r="O4" s="289"/>
      <c r="P4" s="443"/>
      <c r="Q4" s="443"/>
      <c r="R4" s="292"/>
      <c r="S4" s="277"/>
    </row>
    <row r="5" spans="1:19" ht="11.25" customHeight="1">
      <c r="B5" s="118" t="s">
        <v>4</v>
      </c>
      <c r="C5" s="114" t="s">
        <v>5</v>
      </c>
      <c r="D5" s="154"/>
      <c r="E5" s="115"/>
      <c r="F5" s="116"/>
      <c r="G5" s="116"/>
      <c r="H5" s="111"/>
      <c r="I5" s="111"/>
      <c r="J5" s="111"/>
      <c r="K5" s="111"/>
      <c r="L5" s="112"/>
      <c r="N5" s="290"/>
      <c r="O5" s="289"/>
      <c r="P5" s="443"/>
      <c r="Q5" s="443"/>
      <c r="R5" s="292"/>
      <c r="S5" s="277"/>
    </row>
    <row r="6" spans="1:19" ht="11.25" customHeight="1">
      <c r="B6" s="119" t="s">
        <v>6</v>
      </c>
      <c r="C6" s="114" t="s">
        <v>7</v>
      </c>
      <c r="D6" s="154"/>
      <c r="E6" s="115"/>
      <c r="F6" s="116"/>
      <c r="G6" s="116"/>
      <c r="H6" s="111"/>
      <c r="I6" s="111"/>
      <c r="J6" s="111"/>
      <c r="K6" s="111"/>
      <c r="L6" s="112"/>
      <c r="N6" s="290"/>
      <c r="O6" s="289"/>
      <c r="P6" s="443"/>
      <c r="Q6" s="443"/>
      <c r="R6" s="261"/>
      <c r="S6" s="262"/>
    </row>
    <row r="7" spans="1:19" ht="11.25" customHeight="1">
      <c r="B7" s="119"/>
      <c r="C7" s="114"/>
      <c r="D7" s="154"/>
      <c r="E7" s="115"/>
      <c r="F7" s="116"/>
      <c r="G7" s="116"/>
      <c r="H7" s="111"/>
      <c r="I7" s="111"/>
      <c r="J7" s="111"/>
      <c r="K7" s="111"/>
      <c r="L7" s="112"/>
      <c r="N7" s="290"/>
      <c r="O7" s="289"/>
      <c r="P7" s="443"/>
      <c r="Q7" s="443"/>
      <c r="R7" s="261"/>
      <c r="S7" s="262"/>
    </row>
    <row r="8" spans="1:19" ht="15" customHeight="1">
      <c r="B8" s="120"/>
      <c r="C8" s="121"/>
      <c r="D8" s="121"/>
      <c r="E8" s="121"/>
      <c r="F8" s="122"/>
      <c r="G8" s="122"/>
      <c r="H8" s="111"/>
      <c r="I8" s="111"/>
      <c r="J8" s="111"/>
      <c r="K8" s="111"/>
      <c r="L8" s="112"/>
      <c r="N8" s="263"/>
      <c r="O8" s="265"/>
      <c r="P8" s="443"/>
      <c r="Q8" s="443"/>
      <c r="R8" s="292"/>
      <c r="S8" s="277"/>
    </row>
    <row r="9" spans="1:19" ht="15" customHeight="1">
      <c r="A9" s="26"/>
      <c r="B9" s="123"/>
      <c r="C9" s="124"/>
      <c r="D9" s="124"/>
      <c r="E9" s="124"/>
      <c r="F9" s="126"/>
      <c r="G9" s="126"/>
      <c r="H9" s="111"/>
      <c r="I9" s="111"/>
      <c r="J9" s="111"/>
      <c r="K9" s="111"/>
      <c r="L9" s="112"/>
      <c r="N9" s="264"/>
      <c r="O9" s="259"/>
      <c r="P9" s="444"/>
      <c r="Q9" s="444"/>
      <c r="R9" s="316"/>
      <c r="S9" s="278"/>
    </row>
    <row r="10" spans="1:19" s="14" customFormat="1" ht="18.75" customHeight="1">
      <c r="B10" s="156" t="s">
        <v>113</v>
      </c>
      <c r="C10" s="170"/>
      <c r="D10" s="163"/>
      <c r="E10" s="163"/>
      <c r="F10" s="163"/>
      <c r="G10" s="163"/>
      <c r="H10" s="163"/>
      <c r="I10" s="481" t="s">
        <v>1714</v>
      </c>
      <c r="J10" s="481"/>
      <c r="K10" s="481"/>
      <c r="L10" s="482"/>
      <c r="N10" s="452" t="s">
        <v>1591</v>
      </c>
      <c r="O10" s="450" t="s">
        <v>13</v>
      </c>
      <c r="P10" s="477" t="s">
        <v>1592</v>
      </c>
      <c r="Q10" s="478"/>
      <c r="R10" s="479" t="s">
        <v>1593</v>
      </c>
      <c r="S10" s="480"/>
    </row>
    <row r="11" spans="1:19" ht="43.5" customHeight="1">
      <c r="B11" s="280" t="s">
        <v>9</v>
      </c>
      <c r="C11" s="280" t="s">
        <v>10</v>
      </c>
      <c r="D11" s="280" t="s">
        <v>12</v>
      </c>
      <c r="E11" s="280" t="s">
        <v>13</v>
      </c>
      <c r="F11" s="280" t="s">
        <v>14</v>
      </c>
      <c r="G11" s="280" t="s">
        <v>15</v>
      </c>
      <c r="H11" s="280" t="s">
        <v>313</v>
      </c>
      <c r="I11" s="295" t="s">
        <v>17</v>
      </c>
      <c r="J11" s="400" t="s">
        <v>18</v>
      </c>
      <c r="K11" s="400" t="s">
        <v>19</v>
      </c>
      <c r="L11" s="297" t="s">
        <v>20</v>
      </c>
      <c r="N11" s="453"/>
      <c r="O11" s="451"/>
      <c r="P11" s="279" t="s">
        <v>1594</v>
      </c>
      <c r="Q11" s="272" t="s">
        <v>1595</v>
      </c>
      <c r="R11" s="273" t="s">
        <v>1594</v>
      </c>
      <c r="S11" s="274" t="s">
        <v>1595</v>
      </c>
    </row>
    <row r="12" spans="1:19" ht="21.75" customHeight="1">
      <c r="B12" s="128" t="s">
        <v>114</v>
      </c>
      <c r="C12" s="129" t="str">
        <f>VLOOKUP(B12,ИСХОДНИК!A:P,5,FALSE())</f>
        <v>SCA 15 D STR PN 52</v>
      </c>
      <c r="D12" s="130" t="str">
        <f>VLOOKUP(B12,ИСХОДНИК!A:P,11,FALSE())</f>
        <v>Под сварку встык DIN</v>
      </c>
      <c r="E12" s="131">
        <f>VLOOKUP(B12,ИСХОДНИК!A:P,7,FALSE())</f>
        <v>15</v>
      </c>
      <c r="F12" s="132" t="str">
        <f>VLOOKUP(B12,ИСХОДНИК!A:P,10,FALSE())</f>
        <v>R717, R744 и фреоны</v>
      </c>
      <c r="G12" s="132">
        <f>VLOOKUP(B12,ИСХОДНИК!A:P,8,FALSE())</f>
        <v>52</v>
      </c>
      <c r="H12" s="132" t="str">
        <f>VLOOKUP(B12,ИСХОДНИК!A:P,9,FALSE())</f>
        <v xml:space="preserve"> -60…120</v>
      </c>
      <c r="I12" s="131" t="str">
        <f>VLOOKUP(B12,ИСХОДНИК!A:P,15,FALSE())</f>
        <v>U6 PL40R</v>
      </c>
      <c r="J12" s="135">
        <f>VLOOKUP(B12,ИСХОДНИК!A:P,13,FALSE())</f>
        <v>73</v>
      </c>
      <c r="K12" s="135">
        <f>VLOOKUP(B12,ИСХОДНИК!A:P,14,FALSE())</f>
        <v>87.6</v>
      </c>
      <c r="L12" s="327" t="str">
        <f>IF(VLOOKUP(B12,ИСХОДНИК!A:R,18,FALSE())=1,ИСХОДНИК!$T$2,IF(VLOOKUP(B12,ИСХОДНИК!A:R,18,FALSE())=2,ИСХОДНИК!$T$5,IF(VLOOKUP(B12,ИСХОДНИК!A:R,18,FALSE())=3,ИСХОДНИК!$T$6)))</f>
        <v>○</v>
      </c>
      <c r="N12" s="133">
        <v>1</v>
      </c>
      <c r="O12" s="418">
        <v>15</v>
      </c>
      <c r="P12" s="266">
        <v>21.3</v>
      </c>
      <c r="Q12" s="267">
        <v>2.2999999999999998</v>
      </c>
      <c r="R12" s="268">
        <v>8</v>
      </c>
      <c r="S12" s="268">
        <v>2.5</v>
      </c>
    </row>
    <row r="13" spans="1:19" ht="21.75" customHeight="1">
      <c r="B13" s="128" t="s">
        <v>115</v>
      </c>
      <c r="C13" s="129" t="str">
        <f>VLOOKUP(B13,ИСХОДНИК!A:P,5,FALSE())</f>
        <v>SCA 20 D STR PN 52</v>
      </c>
      <c r="D13" s="130" t="str">
        <f>VLOOKUP(B13,ИСХОДНИК!A:P,11,FALSE())</f>
        <v>Под сварку встык DIN</v>
      </c>
      <c r="E13" s="131">
        <f>VLOOKUP(B13,ИСХОДНИК!A:P,7,FALSE())</f>
        <v>20</v>
      </c>
      <c r="F13" s="132" t="str">
        <f>VLOOKUP(B13,ИСХОДНИК!A:P,10,FALSE())</f>
        <v>R717, R744 и фреоны</v>
      </c>
      <c r="G13" s="132">
        <f>VLOOKUP(B13,ИСХОДНИК!A:P,8,FALSE())</f>
        <v>52</v>
      </c>
      <c r="H13" s="132" t="str">
        <f>VLOOKUP(B13,ИСХОДНИК!A:P,9,FALSE())</f>
        <v xml:space="preserve"> -60…120</v>
      </c>
      <c r="I13" s="131" t="str">
        <f>VLOOKUP(B13,ИСХОДНИК!A:P,15,FALSE())</f>
        <v>U6 PL40R</v>
      </c>
      <c r="J13" s="135">
        <f>VLOOKUP(B13,ИСХОДНИК!A:P,13,FALSE())</f>
        <v>78</v>
      </c>
      <c r="K13" s="135">
        <f>VLOOKUP(B13,ИСХОДНИК!A:P,14,FALSE())</f>
        <v>93.6</v>
      </c>
      <c r="L13" s="327" t="str">
        <f>IF(VLOOKUP(B13,ИСХОДНИК!A:R,18,FALSE())=1,ИСХОДНИК!$T$2,IF(VLOOKUP(B13,ИСХОДНИК!A:R,18,FALSE())=2,ИСХОДНИК!$T$5,IF(VLOOKUP(B13,ИСХОДНИК!A:R,18,FALSE())=3,ИСХОДНИК!$T$6)))</f>
        <v>○</v>
      </c>
      <c r="N13" s="417">
        <v>2</v>
      </c>
      <c r="O13" s="418">
        <v>20</v>
      </c>
      <c r="P13" s="266">
        <v>26.9</v>
      </c>
      <c r="Q13" s="267">
        <v>2.2999999999999998</v>
      </c>
      <c r="R13" s="268">
        <v>25</v>
      </c>
      <c r="S13" s="268">
        <v>2.5</v>
      </c>
    </row>
    <row r="14" spans="1:19" ht="21.75" customHeight="1">
      <c r="B14" s="128" t="s">
        <v>116</v>
      </c>
      <c r="C14" s="129" t="str">
        <f>VLOOKUP(B14,ИСХОДНИК!A:P,5,FALSE())</f>
        <v>SCA 25 D STR PN 52</v>
      </c>
      <c r="D14" s="130" t="str">
        <f>VLOOKUP(B14,ИСХОДНИК!A:P,11,FALSE())</f>
        <v>Под сварку встык DIN</v>
      </c>
      <c r="E14" s="131">
        <f>VLOOKUP(B14,ИСХОДНИК!A:P,7,FALSE())</f>
        <v>25</v>
      </c>
      <c r="F14" s="132" t="str">
        <f>VLOOKUP(B14,ИСХОДНИК!A:P,10,FALSE())</f>
        <v>R717, R744 и фреоны</v>
      </c>
      <c r="G14" s="132">
        <f>VLOOKUP(B14,ИСХОДНИК!A:P,8,FALSE())</f>
        <v>52</v>
      </c>
      <c r="H14" s="132" t="str">
        <f>VLOOKUP(B14,ИСХОДНИК!A:P,9,FALSE())</f>
        <v xml:space="preserve"> -60…120</v>
      </c>
      <c r="I14" s="131" t="str">
        <f>VLOOKUP(B14,ИСХОДНИК!A:P,15,FALSE())</f>
        <v>U6 PL40R</v>
      </c>
      <c r="J14" s="135">
        <f>VLOOKUP(B14,ИСХОДНИК!A:P,13,FALSE())</f>
        <v>102</v>
      </c>
      <c r="K14" s="135">
        <f>VLOOKUP(B14,ИСХОДНИК!A:P,14,FALSE())</f>
        <v>122.39999999999999</v>
      </c>
      <c r="L14" s="327" t="str">
        <f>IF(VLOOKUP(B14,ИСХОДНИК!A:R,18,FALSE())=1,ИСХОДНИК!$T$2,IF(VLOOKUP(B14,ИСХОДНИК!A:R,18,FALSE())=2,ИСХОДНИК!$T$5,IF(VLOOKUP(B14,ИСХОДНИК!A:R,18,FALSE())=3,ИСХОДНИК!$T$6)))</f>
        <v>○</v>
      </c>
      <c r="N14" s="417">
        <v>3</v>
      </c>
      <c r="O14" s="417">
        <v>25</v>
      </c>
      <c r="P14" s="267">
        <v>33.700000000000003</v>
      </c>
      <c r="Q14" s="267">
        <v>2.6</v>
      </c>
      <c r="R14" s="268">
        <v>32</v>
      </c>
      <c r="S14" s="268">
        <v>3</v>
      </c>
    </row>
    <row r="15" spans="1:19" ht="21.75" customHeight="1">
      <c r="B15" s="128" t="s">
        <v>117</v>
      </c>
      <c r="C15" s="129" t="str">
        <f>VLOOKUP(B15,ИСХОДНИК!A:P,5,FALSE())</f>
        <v>SCA 32 D STR PN 52</v>
      </c>
      <c r="D15" s="130" t="str">
        <f>VLOOKUP(B15,ИСХОДНИК!A:P,11,FALSE())</f>
        <v>Под сварку встык DIN</v>
      </c>
      <c r="E15" s="131">
        <f>VLOOKUP(B15,ИСХОДНИК!A:P,7,FALSE())</f>
        <v>32</v>
      </c>
      <c r="F15" s="132" t="str">
        <f>VLOOKUP(B15,ИСХОДНИК!A:P,10,FALSE())</f>
        <v>R717, R744 и фреоны</v>
      </c>
      <c r="G15" s="132">
        <f>VLOOKUP(B15,ИСХОДНИК!A:P,8,FALSE())</f>
        <v>52</v>
      </c>
      <c r="H15" s="132" t="str">
        <f>VLOOKUP(B15,ИСХОДНИК!A:P,9,FALSE())</f>
        <v xml:space="preserve"> -60…120</v>
      </c>
      <c r="I15" s="131" t="str">
        <f>VLOOKUP(B15,ИСХОДНИК!A:P,15,FALSE())</f>
        <v>U6 PL40R</v>
      </c>
      <c r="J15" s="135">
        <f>VLOOKUP(B15,ИСХОДНИК!A:P,13,FALSE())</f>
        <v>110</v>
      </c>
      <c r="K15" s="135">
        <f>VLOOKUP(B15,ИСХОДНИК!A:P,14,FALSE())</f>
        <v>132</v>
      </c>
      <c r="L15" s="327" t="str">
        <f>IF(VLOOKUP(B15,ИСХОДНИК!A:R,18,FALSE())=1,ИСХОДНИК!$T$2,IF(VLOOKUP(B15,ИСХОДНИК!A:R,18,FALSE())=2,ИСХОДНИК!$T$5,IF(VLOOKUP(B15,ИСХОДНИК!A:R,18,FALSE())=3,ИСХОДНИК!$T$6)))</f>
        <v>○</v>
      </c>
      <c r="N15" s="417">
        <v>4</v>
      </c>
      <c r="O15" s="417">
        <v>32</v>
      </c>
      <c r="P15" s="267">
        <v>42.4</v>
      </c>
      <c r="Q15" s="267">
        <v>2.6</v>
      </c>
      <c r="R15" s="268">
        <v>38</v>
      </c>
      <c r="S15" s="268">
        <v>3</v>
      </c>
    </row>
    <row r="16" spans="1:19" ht="21.75" customHeight="1">
      <c r="B16" s="128" t="s">
        <v>118</v>
      </c>
      <c r="C16" s="129" t="str">
        <f>VLOOKUP(B16,ИСХОДНИК!A:P,5,FALSE())</f>
        <v>SCA 40 D STR PN 52</v>
      </c>
      <c r="D16" s="130" t="str">
        <f>VLOOKUP(B16,ИСХОДНИК!A:P,11,FALSE())</f>
        <v>Под сварку встык DIN</v>
      </c>
      <c r="E16" s="131">
        <f>VLOOKUP(B16,ИСХОДНИК!A:P,7,FALSE())</f>
        <v>40</v>
      </c>
      <c r="F16" s="132" t="str">
        <f>VLOOKUP(B16,ИСХОДНИК!A:P,10,FALSE())</f>
        <v>R717, R744 и фреоны</v>
      </c>
      <c r="G16" s="132">
        <f>VLOOKUP(B16,ИСХОДНИК!A:P,8,FALSE())</f>
        <v>52</v>
      </c>
      <c r="H16" s="132" t="str">
        <f>VLOOKUP(B16,ИСХОДНИК!A:P,9,FALSE())</f>
        <v xml:space="preserve"> -60…120</v>
      </c>
      <c r="I16" s="131" t="str">
        <f>VLOOKUP(B16,ИСХОДНИК!A:P,15,FALSE())</f>
        <v>U6 PL40R</v>
      </c>
      <c r="J16" s="135">
        <f>VLOOKUP(B16,ИСХОДНИК!A:P,13,FALSE())</f>
        <v>150</v>
      </c>
      <c r="K16" s="135">
        <f>VLOOKUP(B16,ИСХОДНИК!A:P,14,FALSE())</f>
        <v>180</v>
      </c>
      <c r="L16" s="327" t="str">
        <f>IF(VLOOKUP(B16,ИСХОДНИК!A:R,18,FALSE())=1,ИСХОДНИК!$T$2,IF(VLOOKUP(B16,ИСХОДНИК!A:R,18,FALSE())=2,ИСХОДНИК!$T$5,IF(VLOOKUP(B16,ИСХОДНИК!A:R,18,FALSE())=3,ИСХОДНИК!$T$6)))</f>
        <v>○</v>
      </c>
      <c r="N16" s="417">
        <v>5</v>
      </c>
      <c r="O16" s="417">
        <v>40</v>
      </c>
      <c r="P16" s="267">
        <v>48.3</v>
      </c>
      <c r="Q16" s="267">
        <v>2.6</v>
      </c>
      <c r="R16" s="268">
        <v>45</v>
      </c>
      <c r="S16" s="268">
        <v>3</v>
      </c>
    </row>
    <row r="17" spans="2:19" ht="21.75" customHeight="1">
      <c r="B17" s="128" t="s">
        <v>119</v>
      </c>
      <c r="C17" s="129" t="str">
        <f>VLOOKUP(B17,ИСХОДНИК!A:P,5,FALSE())</f>
        <v>SCA 50 D STR PN 52</v>
      </c>
      <c r="D17" s="130" t="str">
        <f>VLOOKUP(B17,ИСХОДНИК!A:P,11,FALSE())</f>
        <v>Под сварку встык DIN</v>
      </c>
      <c r="E17" s="131">
        <f>VLOOKUP(B17,ИСХОДНИК!A:P,7,FALSE())</f>
        <v>50</v>
      </c>
      <c r="F17" s="132" t="str">
        <f>VLOOKUP(B17,ИСХОДНИК!A:P,10,FALSE())</f>
        <v>R717, R744 и фреоны</v>
      </c>
      <c r="G17" s="132">
        <f>VLOOKUP(B17,ИСХОДНИК!A:P,8,FALSE())</f>
        <v>52</v>
      </c>
      <c r="H17" s="132" t="str">
        <f>VLOOKUP(B17,ИСХОДНИК!A:P,9,FALSE())</f>
        <v xml:space="preserve"> -60…120</v>
      </c>
      <c r="I17" s="131" t="str">
        <f>VLOOKUP(B17,ИСХОДНИК!A:P,15,FALSE())</f>
        <v>U6 PL40R</v>
      </c>
      <c r="J17" s="135">
        <f>VLOOKUP(B17,ИСХОДНИК!A:P,13,FALSE())</f>
        <v>175</v>
      </c>
      <c r="K17" s="135">
        <f>VLOOKUP(B17,ИСХОДНИК!A:P,14,FALSE())</f>
        <v>210</v>
      </c>
      <c r="L17" s="136" t="str">
        <f>IF(VLOOKUP(B17,ИСХОДНИК!A:R,18,FALSE())=1,ИСХОДНИК!$T$2,IF(VLOOKUP(B17,ИСХОДНИК!A:R,18,FALSE())=2,ИСХОДНИК!$T$5,IF(VLOOKUP(B17,ИСХОДНИК!A:R,18,FALSE())=3,ИСХОДНИК!$T$6)))</f>
        <v>◑</v>
      </c>
      <c r="N17" s="417">
        <v>6</v>
      </c>
      <c r="O17" s="417">
        <v>50</v>
      </c>
      <c r="P17" s="267">
        <v>60.3</v>
      </c>
      <c r="Q17" s="267">
        <v>2.9</v>
      </c>
      <c r="R17" s="613">
        <v>57</v>
      </c>
      <c r="S17" s="613">
        <v>3.5</v>
      </c>
    </row>
    <row r="18" spans="2:19" ht="21.75" customHeight="1">
      <c r="B18" s="128" t="s">
        <v>120</v>
      </c>
      <c r="C18" s="129" t="str">
        <f>VLOOKUP(B18,ИСХОДНИК!A:P,5,FALSE())</f>
        <v>SCA 65 D STR PN 52</v>
      </c>
      <c r="D18" s="130" t="str">
        <f>VLOOKUP(B18,ИСХОДНИК!A:P,11,FALSE())</f>
        <v>Под сварку встык DIN</v>
      </c>
      <c r="E18" s="131">
        <f>VLOOKUP(B18,ИСХОДНИК!A:P,7,FALSE())</f>
        <v>65</v>
      </c>
      <c r="F18" s="132" t="str">
        <f>VLOOKUP(B18,ИСХОДНИК!A:P,10,FALSE())</f>
        <v>R717, R744 и фреоны</v>
      </c>
      <c r="G18" s="132">
        <f>VLOOKUP(B18,ИСХОДНИК!A:P,8,FALSE())</f>
        <v>52</v>
      </c>
      <c r="H18" s="132" t="str">
        <f>VLOOKUP(B18,ИСХОДНИК!A:P,9,FALSE())</f>
        <v xml:space="preserve"> -60…120</v>
      </c>
      <c r="I18" s="131" t="str">
        <f>VLOOKUP(B18,ИСХОДНИК!A:P,15,FALSE())</f>
        <v>U6 PL40R</v>
      </c>
      <c r="J18" s="135">
        <f>VLOOKUP(B18,ИСХОДНИК!A:P,13,FALSE())</f>
        <v>255</v>
      </c>
      <c r="K18" s="135">
        <f>VLOOKUP(B18,ИСХОДНИК!A:P,14,FALSE())</f>
        <v>306</v>
      </c>
      <c r="L18" s="327" t="str">
        <f>IF(VLOOKUP(B18,ИСХОДНИК!A:R,18,FALSE())=1,ИСХОДНИК!$T$2,IF(VLOOKUP(B18,ИСХОДНИК!A:R,18,FALSE())=2,ИСХОДНИК!$T$5,IF(VLOOKUP(B18,ИСХОДНИК!A:R,18,FALSE())=3,ИСХОДНИК!$T$6)))</f>
        <v>○</v>
      </c>
      <c r="N18" s="417">
        <v>7</v>
      </c>
      <c r="O18" s="417">
        <v>65</v>
      </c>
      <c r="P18" s="267">
        <v>76.099999999999994</v>
      </c>
      <c r="Q18" s="304">
        <v>2.9</v>
      </c>
      <c r="R18" s="619"/>
      <c r="S18" s="620"/>
    </row>
    <row r="19" spans="2:19" ht="21.75" customHeight="1">
      <c r="B19" s="128" t="s">
        <v>121</v>
      </c>
      <c r="C19" s="129" t="str">
        <f>VLOOKUP(B19,ИСХОДНИК!A:P,5,FALSE())</f>
        <v>SCA 80 D STR PN 52</v>
      </c>
      <c r="D19" s="130" t="str">
        <f>VLOOKUP(B19,ИСХОДНИК!A:P,11,FALSE())</f>
        <v>Под сварку встык DIN</v>
      </c>
      <c r="E19" s="131">
        <f>VLOOKUP(B19,ИСХОДНИК!A:P,7,FALSE())</f>
        <v>80</v>
      </c>
      <c r="F19" s="132" t="str">
        <f>VLOOKUP(B19,ИСХОДНИК!A:P,10,FALSE())</f>
        <v>R717, R744 и фреоны</v>
      </c>
      <c r="G19" s="132">
        <f>VLOOKUP(B19,ИСХОДНИК!A:P,8,FALSE())</f>
        <v>52</v>
      </c>
      <c r="H19" s="132" t="str">
        <f>VLOOKUP(B19,ИСХОДНИК!A:P,9,FALSE())</f>
        <v xml:space="preserve"> -60…120</v>
      </c>
      <c r="I19" s="131" t="str">
        <f>VLOOKUP(B19,ИСХОДНИК!A:P,15,FALSE())</f>
        <v>U6 PL40R</v>
      </c>
      <c r="J19" s="135">
        <f>VLOOKUP(B19,ИСХОДНИК!A:P,13,FALSE())</f>
        <v>290</v>
      </c>
      <c r="K19" s="135">
        <f>VLOOKUP(B19,ИСХОДНИК!A:P,14,FALSE())</f>
        <v>348</v>
      </c>
      <c r="L19" s="327" t="str">
        <f>IF(VLOOKUP(B19,ИСХОДНИК!A:R,18,FALSE())=1,ИСХОДНИК!$T$2,IF(VLOOKUP(B19,ИСХОДНИК!A:R,18,FALSE())=2,ИСХОДНИК!$T$5,IF(VLOOKUP(B19,ИСХОДНИК!A:R,18,FALSE())=3,ИСХОДНИК!$T$6)))</f>
        <v>○</v>
      </c>
      <c r="N19" s="417">
        <v>8</v>
      </c>
      <c r="O19" s="417">
        <v>80</v>
      </c>
      <c r="P19" s="267">
        <v>88.9</v>
      </c>
      <c r="Q19" s="304">
        <v>3.2</v>
      </c>
      <c r="R19" s="621"/>
      <c r="S19" s="622"/>
    </row>
    <row r="20" spans="2:19" ht="21.75" customHeight="1">
      <c r="B20" s="128" t="s">
        <v>122</v>
      </c>
      <c r="C20" s="129" t="str">
        <f>VLOOKUP(B20,ИСХОДНИК!A:P,5,FALSE())</f>
        <v>SCA 100 D STR PN 52</v>
      </c>
      <c r="D20" s="130" t="str">
        <f>VLOOKUP(B20,ИСХОДНИК!A:P,11,FALSE())</f>
        <v>Под сварку встык DIN</v>
      </c>
      <c r="E20" s="131">
        <f>VLOOKUP(B20,ИСХОДНИК!A:P,7,FALSE())</f>
        <v>100</v>
      </c>
      <c r="F20" s="132" t="str">
        <f>VLOOKUP(B20,ИСХОДНИК!A:P,10,FALSE())</f>
        <v>R717, R744 и фреоны</v>
      </c>
      <c r="G20" s="132">
        <f>VLOOKUP(B20,ИСХОДНИК!A:P,8,FALSE())</f>
        <v>52</v>
      </c>
      <c r="H20" s="132" t="str">
        <f>VLOOKUP(B20,ИСХОДНИК!A:P,9,FALSE())</f>
        <v xml:space="preserve"> -60…120</v>
      </c>
      <c r="I20" s="131" t="str">
        <f>VLOOKUP(B20,ИСХОДНИК!A:P,15,FALSE())</f>
        <v>U6 PL40R</v>
      </c>
      <c r="J20" s="135">
        <f>VLOOKUP(B20,ИСХОДНИК!A:P,13,FALSE())</f>
        <v>480</v>
      </c>
      <c r="K20" s="135">
        <f>VLOOKUP(B20,ИСХОДНИК!A:P,14,FALSE())</f>
        <v>576</v>
      </c>
      <c r="L20" s="327" t="str">
        <f>IF(VLOOKUP(B20,ИСХОДНИК!A:R,18,FALSE())=1,ИСХОДНИК!$T$2,IF(VLOOKUP(B20,ИСХОДНИК!A:R,18,FALSE())=2,ИСХОДНИК!$T$5,IF(VLOOKUP(B20,ИСХОДНИК!A:R,18,FALSE())=3,ИСХОДНИК!$T$6)))</f>
        <v>○</v>
      </c>
      <c r="N20" s="417">
        <v>9</v>
      </c>
      <c r="O20" s="417">
        <v>100</v>
      </c>
      <c r="P20" s="267">
        <v>114.3</v>
      </c>
      <c r="Q20" s="267">
        <v>3.6</v>
      </c>
      <c r="R20" s="614">
        <v>108</v>
      </c>
      <c r="S20" s="614">
        <v>4</v>
      </c>
    </row>
    <row r="21" spans="2:19" ht="21.75" customHeight="1">
      <c r="B21" s="128" t="s">
        <v>1259</v>
      </c>
      <c r="C21" s="129" t="str">
        <f>VLOOKUP(B21,ИСХОДНИК!A:P,5,FALSE())</f>
        <v>SCA 100 G STR PN 52</v>
      </c>
      <c r="D21" s="130" t="str">
        <f>VLOOKUP(B21,ИСХОДНИК!A:P,11,FALSE())</f>
        <v>Под сварку встык GOST</v>
      </c>
      <c r="E21" s="131">
        <f>VLOOKUP(B21,ИСХОДНИК!A:P,7,FALSE())</f>
        <v>100</v>
      </c>
      <c r="F21" s="132" t="str">
        <f>VLOOKUP(B21,ИСХОДНИК!A:P,10,FALSE())</f>
        <v>R717, R744 и фреоны</v>
      </c>
      <c r="G21" s="132">
        <f>VLOOKUP(B21,ИСХОДНИК!A:P,8,FALSE())</f>
        <v>52</v>
      </c>
      <c r="H21" s="132" t="str">
        <f>VLOOKUP(B21,ИСХОДНИК!A:P,9,FALSE())</f>
        <v xml:space="preserve"> -60…120</v>
      </c>
      <c r="I21" s="131" t="str">
        <f>VLOOKUP(B21,ИСХОДНИК!A:P,15,FALSE())</f>
        <v>U6 PL40R</v>
      </c>
      <c r="J21" s="135">
        <f>VLOOKUP(B21,ИСХОДНИК!A:P,13,FALSE())</f>
        <v>480</v>
      </c>
      <c r="K21" s="135">
        <f>VLOOKUP(B21,ИСХОДНИК!A:P,14,FALSE())</f>
        <v>576</v>
      </c>
      <c r="L21" s="327" t="str">
        <f>IF(VLOOKUP(B21,ИСХОДНИК!A:R,18,FALSE())=1,ИСХОДНИК!$T$2,IF(VLOOKUP(B21,ИСХОДНИК!A:R,18,FALSE())=2,ИСХОДНИК!$T$5,IF(VLOOKUP(B21,ИСХОДНИК!A:R,18,FALSE())=3,ИСХОДНИК!$T$6)))</f>
        <v>○</v>
      </c>
      <c r="N21" s="417">
        <v>10</v>
      </c>
      <c r="O21" s="417">
        <v>125</v>
      </c>
      <c r="P21" s="267">
        <v>139.69999999999999</v>
      </c>
      <c r="Q21" s="267">
        <v>4</v>
      </c>
      <c r="R21" s="268">
        <v>133</v>
      </c>
      <c r="S21" s="268">
        <v>4</v>
      </c>
    </row>
    <row r="22" spans="2:19" ht="21.75" customHeight="1">
      <c r="B22" s="128" t="s">
        <v>125</v>
      </c>
      <c r="C22" s="129" t="str">
        <f>VLOOKUP(B22,ИСХОДНИК!A:P,5,FALSE())</f>
        <v>SCA 100 D STR PN 40</v>
      </c>
      <c r="D22" s="130" t="str">
        <f>VLOOKUP(B22,ИСХОДНИК!A:P,11,FALSE())</f>
        <v>Под сварку встык DIN</v>
      </c>
      <c r="E22" s="131">
        <f>VLOOKUP(B22,ИСХОДНИК!A:P,7,FALSE())</f>
        <v>100</v>
      </c>
      <c r="F22" s="132" t="str">
        <f>VLOOKUP(B22,ИСХОДНИК!A:P,10,FALSE())</f>
        <v>R717, R744 и фреоны</v>
      </c>
      <c r="G22" s="132">
        <f>VLOOKUP(B22,ИСХОДНИК!A:P,8,FALSE())</f>
        <v>40</v>
      </c>
      <c r="H22" s="132" t="str">
        <f>VLOOKUP(B22,ИСХОДНИК!A:P,9,FALSE())</f>
        <v xml:space="preserve"> -60…120</v>
      </c>
      <c r="I22" s="131" t="str">
        <f>VLOOKUP(B22,ИСХОДНИК!A:P,15,FALSE())</f>
        <v>U6 PL40R</v>
      </c>
      <c r="J22" s="135">
        <f>VLOOKUP(B22,ИСХОДНИК!A:P,13,FALSE())</f>
        <v>420</v>
      </c>
      <c r="K22" s="135">
        <f>VLOOKUP(B22,ИСХОДНИК!A:P,14,FALSE())</f>
        <v>504</v>
      </c>
      <c r="L22" s="327" t="str">
        <f>IF(VLOOKUP(B22,ИСХОДНИК!A:R,18,FALSE())=1,ИСХОДНИК!$T$2,IF(VLOOKUP(B22,ИСХОДНИК!A:R,18,FALSE())=2,ИСХОДНИК!$T$5,IF(VLOOKUP(B22,ИСХОДНИК!A:R,18,FALSE())=3,ИСХОДНИК!$T$6)))</f>
        <v>○</v>
      </c>
      <c r="N22" s="417">
        <v>11</v>
      </c>
      <c r="O22" s="417">
        <v>150</v>
      </c>
      <c r="P22" s="267">
        <v>168.3</v>
      </c>
      <c r="Q22" s="267">
        <v>4.5</v>
      </c>
      <c r="R22" s="268">
        <v>159</v>
      </c>
      <c r="S22" s="268">
        <v>4.5</v>
      </c>
    </row>
    <row r="23" spans="2:19" ht="21.75" customHeight="1">
      <c r="B23" s="128" t="s">
        <v>1253</v>
      </c>
      <c r="C23" s="129" t="str">
        <f>VLOOKUP(B23,ИСХОДНИК!A:P,5,FALSE())</f>
        <v>SCA 100 G STR PN 40</v>
      </c>
      <c r="D23" s="130" t="str">
        <f>VLOOKUP(B23,ИСХОДНИК!A:P,11,FALSE())</f>
        <v>Под сварку встык GOST</v>
      </c>
      <c r="E23" s="131">
        <f>VLOOKUP(B23,ИСХОДНИК!A:P,7,FALSE())</f>
        <v>100</v>
      </c>
      <c r="F23" s="132" t="str">
        <f>VLOOKUP(B23,ИСХОДНИК!A:P,10,FALSE())</f>
        <v>R717, R744 и фреоны</v>
      </c>
      <c r="G23" s="132">
        <f>VLOOKUP(B23,ИСХОДНИК!A:P,8,FALSE())</f>
        <v>40</v>
      </c>
      <c r="H23" s="132" t="str">
        <f>VLOOKUP(B23,ИСХОДНИК!A:P,9,FALSE())</f>
        <v xml:space="preserve"> -60…120</v>
      </c>
      <c r="I23" s="131" t="str">
        <f>VLOOKUP(B23,ИСХОДНИК!A:P,15,FALSE())</f>
        <v>U6 PL40R</v>
      </c>
      <c r="J23" s="135">
        <f>VLOOKUP(B23,ИСХОДНИК!A:P,13,FALSE())</f>
        <v>420</v>
      </c>
      <c r="K23" s="135">
        <f>VLOOKUP(B23,ИСХОДНИК!A:P,14,FALSE())</f>
        <v>504</v>
      </c>
      <c r="L23" s="327" t="str">
        <f>IF(VLOOKUP(B23,ИСХОДНИК!A:R,18,FALSE())=1,ИСХОДНИК!$T$2,IF(VLOOKUP(B23,ИСХОДНИК!A:R,18,FALSE())=2,ИСХОДНИК!$T$5,IF(VLOOKUP(B23,ИСХОДНИК!A:R,18,FALSE())=3,ИСХОДНИК!$T$6)))</f>
        <v>○</v>
      </c>
    </row>
    <row r="24" spans="2:19" ht="21.75" customHeight="1">
      <c r="B24" s="128" t="s">
        <v>123</v>
      </c>
      <c r="C24" s="129" t="str">
        <f>VLOOKUP(B24,ИСХОДНИК!A:P,5,FALSE())</f>
        <v>SCA 125 D STR PN 52</v>
      </c>
      <c r="D24" s="130" t="str">
        <f>VLOOKUP(B24,ИСХОДНИК!A:P,11,FALSE())</f>
        <v>Под сварку встык DIN</v>
      </c>
      <c r="E24" s="131">
        <f>VLOOKUP(B24,ИСХОДНИК!A:P,7,FALSE())</f>
        <v>125</v>
      </c>
      <c r="F24" s="132" t="str">
        <f>VLOOKUP(B24,ИСХОДНИК!A:P,10,FALSE())</f>
        <v>R717, R744 и фреоны</v>
      </c>
      <c r="G24" s="132">
        <f>VLOOKUP(B24,ИСХОДНИК!A:P,8,FALSE())</f>
        <v>52</v>
      </c>
      <c r="H24" s="132" t="str">
        <f>VLOOKUP(B24,ИСХОДНИК!A:P,9,FALSE())</f>
        <v xml:space="preserve"> -60…120</v>
      </c>
      <c r="I24" s="131" t="str">
        <f>VLOOKUP(B24,ИСХОДНИК!A:P,15,FALSE())</f>
        <v>U6 PL40R</v>
      </c>
      <c r="J24" s="135">
        <f>VLOOKUP(B24,ИСХОДНИК!A:P,13,FALSE())</f>
        <v>990</v>
      </c>
      <c r="K24" s="135">
        <f>VLOOKUP(B24,ИСХОДНИК!A:P,14,FALSE())</f>
        <v>1188</v>
      </c>
      <c r="L24" s="327" t="str">
        <f>IF(VLOOKUP(B24,ИСХОДНИК!A:R,18,FALSE())=1,ИСХОДНИК!$T$2,IF(VLOOKUP(B24,ИСХОДНИК!A:R,18,FALSE())=2,ИСХОДНИК!$T$5,IF(VLOOKUP(B24,ИСХОДНИК!A:R,18,FALSE())=3,ИСХОДНИК!$T$6)))</f>
        <v>○</v>
      </c>
    </row>
    <row r="25" spans="2:19" ht="21.75" customHeight="1">
      <c r="B25" s="128" t="s">
        <v>1261</v>
      </c>
      <c r="C25" s="129" t="str">
        <f>VLOOKUP(B25,ИСХОДНИК!A:P,5,FALSE())</f>
        <v>SCA 125 G STR PN 52</v>
      </c>
      <c r="D25" s="130" t="str">
        <f>VLOOKUP(B25,ИСХОДНИК!A:P,11,FALSE())</f>
        <v>Под сварку встык GOST</v>
      </c>
      <c r="E25" s="131">
        <f>VLOOKUP(B25,ИСХОДНИК!A:P,7,FALSE())</f>
        <v>125</v>
      </c>
      <c r="F25" s="132" t="str">
        <f>VLOOKUP(B25,ИСХОДНИК!A:P,10,FALSE())</f>
        <v>R717, R744 и фреоны</v>
      </c>
      <c r="G25" s="132">
        <f>VLOOKUP(B25,ИСХОДНИК!A:P,8,FALSE())</f>
        <v>52</v>
      </c>
      <c r="H25" s="132" t="str">
        <f>VLOOKUP(B25,ИСХОДНИК!A:P,9,FALSE())</f>
        <v xml:space="preserve"> -60…120</v>
      </c>
      <c r="I25" s="131" t="str">
        <f>VLOOKUP(B25,ИСХОДНИК!A:P,15,FALSE())</f>
        <v>U6 PL40R</v>
      </c>
      <c r="J25" s="135">
        <f>VLOOKUP(B25,ИСХОДНИК!A:P,13,FALSE())</f>
        <v>990</v>
      </c>
      <c r="K25" s="135">
        <f>VLOOKUP(B25,ИСХОДНИК!A:P,14,FALSE())</f>
        <v>1188</v>
      </c>
      <c r="L25" s="327" t="str">
        <f>IF(VLOOKUP(B25,ИСХОДНИК!A:R,18,FALSE())=1,ИСХОДНИК!$T$2,IF(VLOOKUP(B25,ИСХОДНИК!A:R,18,FALSE())=2,ИСХОДНИК!$T$5,IF(VLOOKUP(B25,ИСХОДНИК!A:R,18,FALSE())=3,ИСХОДНИК!$T$6)))</f>
        <v>○</v>
      </c>
    </row>
    <row r="26" spans="2:19" ht="21.75" customHeight="1">
      <c r="B26" s="128" t="s">
        <v>126</v>
      </c>
      <c r="C26" s="129" t="str">
        <f>VLOOKUP(B26,ИСХОДНИК!A:P,5,FALSE())</f>
        <v>SCA 125 D STR PN 40</v>
      </c>
      <c r="D26" s="130" t="str">
        <f>VLOOKUP(B26,ИСХОДНИК!A:P,11,FALSE())</f>
        <v>Под сварку встык DIN</v>
      </c>
      <c r="E26" s="131">
        <f>VLOOKUP(B26,ИСХОДНИК!A:P,7,FALSE())</f>
        <v>125</v>
      </c>
      <c r="F26" s="132" t="str">
        <f>VLOOKUP(B26,ИСХОДНИК!A:P,10,FALSE())</f>
        <v>R717, R744 и фреоны</v>
      </c>
      <c r="G26" s="132">
        <f>VLOOKUP(B26,ИСХОДНИК!A:P,8,FALSE())</f>
        <v>40</v>
      </c>
      <c r="H26" s="132" t="str">
        <f>VLOOKUP(B26,ИСХОДНИК!A:P,9,FALSE())</f>
        <v xml:space="preserve"> -60…120</v>
      </c>
      <c r="I26" s="131" t="str">
        <f>VLOOKUP(B26,ИСХОДНИК!A:P,15,FALSE())</f>
        <v>U6 PL40R</v>
      </c>
      <c r="J26" s="135">
        <f>VLOOKUP(B26,ИСХОДНИК!A:P,13,FALSE())</f>
        <v>830</v>
      </c>
      <c r="K26" s="135">
        <f>VLOOKUP(B26,ИСХОДНИК!A:P,14,FALSE())</f>
        <v>996</v>
      </c>
      <c r="L26" s="327" t="str">
        <f>IF(VLOOKUP(B26,ИСХОДНИК!A:R,18,FALSE())=1,ИСХОДНИК!$T$2,IF(VLOOKUP(B26,ИСХОДНИК!A:R,18,FALSE())=2,ИСХОДНИК!$T$5,IF(VLOOKUP(B26,ИСХОДНИК!A:R,18,FALSE())=3,ИСХОДНИК!$T$6)))</f>
        <v>○</v>
      </c>
    </row>
    <row r="27" spans="2:19" ht="21.75" customHeight="1">
      <c r="B27" s="128" t="s">
        <v>1255</v>
      </c>
      <c r="C27" s="129" t="str">
        <f>VLOOKUP(B27,ИСХОДНИК!A:P,5,FALSE())</f>
        <v>SCA 125 G STR PN 40</v>
      </c>
      <c r="D27" s="130" t="str">
        <f>VLOOKUP(B27,ИСХОДНИК!A:P,11,FALSE())</f>
        <v>Под сварку встык GOST</v>
      </c>
      <c r="E27" s="131">
        <f>VLOOKUP(B27,ИСХОДНИК!A:P,7,FALSE())</f>
        <v>125</v>
      </c>
      <c r="F27" s="132" t="str">
        <f>VLOOKUP(B27,ИСХОДНИК!A:P,10,FALSE())</f>
        <v>R717, R744 и фреоны</v>
      </c>
      <c r="G27" s="132">
        <f>VLOOKUP(B27,ИСХОДНИК!A:P,8,FALSE())</f>
        <v>40</v>
      </c>
      <c r="H27" s="132" t="str">
        <f>VLOOKUP(B27,ИСХОДНИК!A:P,9,FALSE())</f>
        <v xml:space="preserve"> -60…120</v>
      </c>
      <c r="I27" s="131" t="str">
        <f>VLOOKUP(B27,ИСХОДНИК!A:P,15,FALSE())</f>
        <v>U6 PL40R</v>
      </c>
      <c r="J27" s="135">
        <f>VLOOKUP(B27,ИСХОДНИК!A:P,13,FALSE())</f>
        <v>830</v>
      </c>
      <c r="K27" s="135">
        <f>VLOOKUP(B27,ИСХОДНИК!A:P,14,FALSE())</f>
        <v>996</v>
      </c>
      <c r="L27" s="327" t="str">
        <f>IF(VLOOKUP(B27,ИСХОДНИК!A:R,18,FALSE())=1,ИСХОДНИК!$T$2,IF(VLOOKUP(B27,ИСХОДНИК!A:R,18,FALSE())=2,ИСХОДНИК!$T$5,IF(VLOOKUP(B27,ИСХОДНИК!A:R,18,FALSE())=3,ИСХОДНИК!$T$6)))</f>
        <v>○</v>
      </c>
    </row>
    <row r="28" spans="2:19" ht="21.75" customHeight="1">
      <c r="B28" s="128" t="s">
        <v>124</v>
      </c>
      <c r="C28" s="129" t="str">
        <f>VLOOKUP(B28,ИСХОДНИК!A:P,5,FALSE())</f>
        <v>SCA 150 D STR PN 52</v>
      </c>
      <c r="D28" s="130" t="str">
        <f>VLOOKUP(B28,ИСХОДНИК!A:P,11,FALSE())</f>
        <v>Под сварку встык DIN</v>
      </c>
      <c r="E28" s="131">
        <f>VLOOKUP(B28,ИСХОДНИК!A:P,7,FALSE())</f>
        <v>150</v>
      </c>
      <c r="F28" s="132" t="str">
        <f>VLOOKUP(B28,ИСХОДНИК!A:P,10,FALSE())</f>
        <v>R717, R744 и фреоны</v>
      </c>
      <c r="G28" s="132">
        <f>VLOOKUP(B28,ИСХОДНИК!A:P,8,FALSE())</f>
        <v>52</v>
      </c>
      <c r="H28" s="132" t="str">
        <f>VLOOKUP(B28,ИСХОДНИК!A:P,9,FALSE())</f>
        <v xml:space="preserve"> -60…120</v>
      </c>
      <c r="I28" s="131" t="str">
        <f>VLOOKUP(B28,ИСХОДНИК!A:P,15,FALSE())</f>
        <v>U6 PL40R</v>
      </c>
      <c r="J28" s="135">
        <f>VLOOKUP(B28,ИСХОДНИК!A:P,13,FALSE())</f>
        <v>1400</v>
      </c>
      <c r="K28" s="135">
        <f>VLOOKUP(B28,ИСХОДНИК!A:P,14,FALSE())</f>
        <v>1680</v>
      </c>
      <c r="L28" s="327" t="str">
        <f>IF(VLOOKUP(B28,ИСХОДНИК!A:R,18,FALSE())=1,ИСХОДНИК!$T$2,IF(VLOOKUP(B28,ИСХОДНИК!A:R,18,FALSE())=2,ИСХОДНИК!$T$5,IF(VLOOKUP(B28,ИСХОДНИК!A:R,18,FALSE())=3,ИСХОДНИК!$T$6)))</f>
        <v>○</v>
      </c>
    </row>
    <row r="29" spans="2:19" ht="21.75" customHeight="1">
      <c r="B29" s="128" t="s">
        <v>1263</v>
      </c>
      <c r="C29" s="129" t="str">
        <f>VLOOKUP(B29,ИСХОДНИК!A:P,5,FALSE())</f>
        <v>SCA 150 G STR PN 52</v>
      </c>
      <c r="D29" s="130" t="str">
        <f>VLOOKUP(B29,ИСХОДНИК!A:P,11,FALSE())</f>
        <v>Под сварку встык GOST</v>
      </c>
      <c r="E29" s="131">
        <f>VLOOKUP(B29,ИСХОДНИК!A:P,7,FALSE())</f>
        <v>150</v>
      </c>
      <c r="F29" s="132" t="str">
        <f>VLOOKUP(B29,ИСХОДНИК!A:P,10,FALSE())</f>
        <v>R717, R744 и фреоны</v>
      </c>
      <c r="G29" s="132">
        <f>VLOOKUP(B29,ИСХОДНИК!A:P,8,FALSE())</f>
        <v>52</v>
      </c>
      <c r="H29" s="132" t="str">
        <f>VLOOKUP(B29,ИСХОДНИК!A:P,9,FALSE())</f>
        <v xml:space="preserve"> -60…120</v>
      </c>
      <c r="I29" s="131" t="str">
        <f>VLOOKUP(B29,ИСХОДНИК!A:P,15,FALSE())</f>
        <v>U6 PL40R</v>
      </c>
      <c r="J29" s="135">
        <f>VLOOKUP(B29,ИСХОДНИК!A:P,13,FALSE())</f>
        <v>1400</v>
      </c>
      <c r="K29" s="135">
        <f>VLOOKUP(B29,ИСХОДНИК!A:P,14,FALSE())</f>
        <v>1680</v>
      </c>
      <c r="L29" s="327" t="str">
        <f>IF(VLOOKUP(B29,ИСХОДНИК!A:R,18,FALSE())=1,ИСХОДНИК!$T$2,IF(VLOOKUP(B29,ИСХОДНИК!A:R,18,FALSE())=2,ИСХОДНИК!$T$5,IF(VLOOKUP(B29,ИСХОДНИК!A:R,18,FALSE())=3,ИСХОДНИК!$T$6)))</f>
        <v>○</v>
      </c>
    </row>
    <row r="30" spans="2:19" ht="21.75" customHeight="1">
      <c r="B30" s="128" t="s">
        <v>127</v>
      </c>
      <c r="C30" s="129" t="str">
        <f>VLOOKUP(B30,ИСХОДНИК!A:P,5,FALSE())</f>
        <v>SCA 150 D STR PN 40</v>
      </c>
      <c r="D30" s="130" t="str">
        <f>VLOOKUP(B30,ИСХОДНИК!A:P,11,FALSE())</f>
        <v>Под сварку встык DIN</v>
      </c>
      <c r="E30" s="131">
        <f>VLOOKUP(B30,ИСХОДНИК!A:P,7,FALSE())</f>
        <v>150</v>
      </c>
      <c r="F30" s="132" t="str">
        <f>VLOOKUP(B30,ИСХОДНИК!A:P,10,FALSE())</f>
        <v>R717, R744 и фреоны</v>
      </c>
      <c r="G30" s="132">
        <f>VLOOKUP(B30,ИСХОДНИК!A:P,8,FALSE())</f>
        <v>40</v>
      </c>
      <c r="H30" s="132" t="str">
        <f>VLOOKUP(B30,ИСХОДНИК!A:P,9,FALSE())</f>
        <v xml:space="preserve"> -60…120</v>
      </c>
      <c r="I30" s="131" t="str">
        <f>VLOOKUP(B30,ИСХОДНИК!A:P,15,FALSE())</f>
        <v>U6 PL40R</v>
      </c>
      <c r="J30" s="135">
        <f>VLOOKUP(B30,ИСХОДНИК!A:P,13,FALSE())</f>
        <v>1200</v>
      </c>
      <c r="K30" s="135">
        <f>VLOOKUP(B30,ИСХОДНИК!A:P,14,FALSE())</f>
        <v>1440</v>
      </c>
      <c r="L30" s="327" t="str">
        <f>IF(VLOOKUP(B30,ИСХОДНИК!A:R,18,FALSE())=1,ИСХОДНИК!$T$2,IF(VLOOKUP(B30,ИСХОДНИК!A:R,18,FALSE())=2,ИСХОДНИК!$T$5,IF(VLOOKUP(B30,ИСХОДНИК!A:R,18,FALSE())=3,ИСХОДНИК!$T$6)))</f>
        <v>○</v>
      </c>
    </row>
    <row r="31" spans="2:19" ht="21.75" customHeight="1">
      <c r="B31" s="128" t="s">
        <v>1257</v>
      </c>
      <c r="C31" s="129" t="str">
        <f>VLOOKUP(B31,ИСХОДНИК!A:P,5,FALSE())</f>
        <v>SCA 150 G STR PN 40</v>
      </c>
      <c r="D31" s="130" t="str">
        <f>VLOOKUP(B31,ИСХОДНИК!A:P,11,FALSE())</f>
        <v>Под сварку встык GOST</v>
      </c>
      <c r="E31" s="131">
        <f>VLOOKUP(B31,ИСХОДНИК!A:P,7,FALSE())</f>
        <v>150</v>
      </c>
      <c r="F31" s="132" t="str">
        <f>VLOOKUP(B31,ИСХОДНИК!A:P,10,FALSE())</f>
        <v>R717, R744 и фреоны</v>
      </c>
      <c r="G31" s="132">
        <f>VLOOKUP(B31,ИСХОДНИК!A:P,8,FALSE())</f>
        <v>40</v>
      </c>
      <c r="H31" s="132" t="str">
        <f>VLOOKUP(B31,ИСХОДНИК!A:P,9,FALSE())</f>
        <v xml:space="preserve"> -60…120</v>
      </c>
      <c r="I31" s="131" t="str">
        <f>VLOOKUP(B31,ИСХОДНИК!A:P,15,FALSE())</f>
        <v>U6 PL40R</v>
      </c>
      <c r="J31" s="135">
        <f>VLOOKUP(B31,ИСХОДНИК!A:P,13,FALSE())</f>
        <v>1200</v>
      </c>
      <c r="K31" s="135">
        <f>VLOOKUP(B31,ИСХОДНИК!A:P,14,FALSE())</f>
        <v>1440</v>
      </c>
      <c r="L31" s="327" t="str">
        <f>IF(VLOOKUP(B31,ИСХОДНИК!A:R,18,FALSE())=1,ИСХОДНИК!$T$2,IF(VLOOKUP(B31,ИСХОДНИК!A:R,18,FALSE())=2,ИСХОДНИК!$T$5,IF(VLOOKUP(B31,ИСХОДНИК!A:R,18,FALSE())=3,ИСХОДНИК!$T$6)))</f>
        <v>○</v>
      </c>
    </row>
    <row r="32" spans="2:19" ht="21.75" customHeight="1">
      <c r="B32" s="442" t="s">
        <v>128</v>
      </c>
      <c r="C32" s="442"/>
      <c r="D32" s="442"/>
      <c r="E32" s="442"/>
      <c r="F32" s="442"/>
      <c r="G32" s="442"/>
      <c r="H32" s="442"/>
      <c r="I32" s="442"/>
      <c r="J32" s="442"/>
      <c r="K32" s="442"/>
      <c r="L32" s="442"/>
    </row>
    <row r="33" spans="2:12" ht="21.75" customHeight="1">
      <c r="B33" s="128" t="s">
        <v>129</v>
      </c>
      <c r="C33" s="129" t="str">
        <f>VLOOKUP(B33,ИСХОДНИК!A:P,5,FALSE())</f>
        <v>SCA 15 D ANG PN 52</v>
      </c>
      <c r="D33" s="130" t="str">
        <f>VLOOKUP(B33,ИСХОДНИК!A:P,11,FALSE())</f>
        <v>Под сварку встык DIN</v>
      </c>
      <c r="E33" s="131">
        <f>VLOOKUP(B33,ИСХОДНИК!A:P,7,FALSE())</f>
        <v>15</v>
      </c>
      <c r="F33" s="132" t="str">
        <f>VLOOKUP(B33,ИСХОДНИК!A:P,10,FALSE())</f>
        <v>R717, R744 и фреоны</v>
      </c>
      <c r="G33" s="132">
        <f>VLOOKUP(B33,ИСХОДНИК!A:P,8,FALSE())</f>
        <v>52</v>
      </c>
      <c r="H33" s="132" t="str">
        <f>VLOOKUP(B33,ИСХОДНИК!A:P,9,FALSE())</f>
        <v xml:space="preserve"> -60…120</v>
      </c>
      <c r="I33" s="131" t="str">
        <f>VLOOKUP(B33,ИСХОДНИК!A:P,15,FALSE())</f>
        <v>U6 PL40R</v>
      </c>
      <c r="J33" s="135">
        <f>VLOOKUP(B33,ИСХОДНИК!A:P,13,FALSE())</f>
        <v>73</v>
      </c>
      <c r="K33" s="135">
        <f>VLOOKUP(B33,ИСХОДНИК!A:P,14,FALSE())</f>
        <v>87.6</v>
      </c>
      <c r="L33" s="327" t="str">
        <f>IF(VLOOKUP(B33,ИСХОДНИК!A:R,18,FALSE())=1,ИСХОДНИК!$T$2,IF(VLOOKUP(B33,ИСХОДНИК!A:R,18,FALSE())=2,ИСХОДНИК!$T$5,IF(VLOOKUP(B33,ИСХОДНИК!A:R,18,FALSE())=3,ИСХОДНИК!$T$6)))</f>
        <v>●</v>
      </c>
    </row>
    <row r="34" spans="2:12" ht="21.75" customHeight="1">
      <c r="B34" s="128" t="s">
        <v>130</v>
      </c>
      <c r="C34" s="159" t="str">
        <f>VLOOKUP(B34,ИСХОДНИК!A:P,5,FALSE())</f>
        <v>SCA 20 D ANG PN 52</v>
      </c>
      <c r="D34" s="160" t="str">
        <f>VLOOKUP(B34,ИСХОДНИК!A:P,11,FALSE())</f>
        <v>Под сварку встык DIN</v>
      </c>
      <c r="E34" s="161">
        <f>VLOOKUP(B34,ИСХОДНИК!A:P,7,FALSE())</f>
        <v>20</v>
      </c>
      <c r="F34" s="132" t="str">
        <f>VLOOKUP(B34,ИСХОДНИК!A:P,10,FALSE())</f>
        <v>R717, R744 и фреоны</v>
      </c>
      <c r="G34" s="132">
        <v>52</v>
      </c>
      <c r="H34" s="132" t="s">
        <v>131</v>
      </c>
      <c r="I34" s="131" t="str">
        <f>VLOOKUP(B34,ИСХОДНИК!A:P,15,FALSE())</f>
        <v>U6 PL40R</v>
      </c>
      <c r="J34" s="135">
        <f>VLOOKUP(B34,ИСХОДНИК!A:P,13,FALSE())</f>
        <v>78</v>
      </c>
      <c r="K34" s="135">
        <f>VLOOKUP(B34,ИСХОДНИК!A:P,14,FALSE())</f>
        <v>93.6</v>
      </c>
      <c r="L34" s="136" t="str">
        <f>IF(VLOOKUP(B34,ИСХОДНИК!A:R,18,FALSE())=1,ИСХОДНИК!$T$2,IF(VLOOKUP(B34,ИСХОДНИК!A:R,18,FALSE())=2,ИСХОДНИК!$T$5,IF(VLOOKUP(B34,ИСХОДНИК!A:R,18,FALSE())=3,ИСХОДНИК!$T$6)))</f>
        <v>◑</v>
      </c>
    </row>
    <row r="35" spans="2:12" ht="21.75" customHeight="1">
      <c r="B35" s="128" t="s">
        <v>132</v>
      </c>
      <c r="C35" s="159" t="str">
        <f>VLOOKUP(B35,ИСХОДНИК!A:P,5,FALSE())</f>
        <v>SCA 25 D ANG PN 52</v>
      </c>
      <c r="D35" s="160" t="str">
        <f>VLOOKUP(B35,ИСХОДНИК!A:P,11,FALSE())</f>
        <v>Под сварку встык DIN</v>
      </c>
      <c r="E35" s="161">
        <f>VLOOKUP(B35,ИСХОДНИК!A:P,7,FALSE())</f>
        <v>25</v>
      </c>
      <c r="F35" s="132" t="str">
        <f>VLOOKUP(B35,ИСХОДНИК!A:P,10,FALSE())</f>
        <v>R717, R744 и фреоны</v>
      </c>
      <c r="G35" s="132">
        <v>52</v>
      </c>
      <c r="H35" s="132" t="s">
        <v>131</v>
      </c>
      <c r="I35" s="131" t="str">
        <f>VLOOKUP(B35,ИСХОДНИК!A:P,15,FALSE())</f>
        <v>U6 PL40R</v>
      </c>
      <c r="J35" s="135">
        <f>VLOOKUP(B35,ИСХОДНИК!A:P,13,FALSE())</f>
        <v>102</v>
      </c>
      <c r="K35" s="135">
        <f>VLOOKUP(B35,ИСХОДНИК!A:P,14,FALSE())</f>
        <v>122.39999999999999</v>
      </c>
      <c r="L35" s="136" t="str">
        <f>IF(VLOOKUP(B35,ИСХОДНИК!A:R,18,FALSE())=1,ИСХОДНИК!$T$2,IF(VLOOKUP(B35,ИСХОДНИК!A:R,18,FALSE())=2,ИСХОДНИК!$T$5,IF(VLOOKUP(B35,ИСХОДНИК!A:R,18,FALSE())=3,ИСХОДНИК!$T$6)))</f>
        <v>◑</v>
      </c>
    </row>
    <row r="36" spans="2:12" ht="21.75" customHeight="1">
      <c r="B36" s="128" t="s">
        <v>133</v>
      </c>
      <c r="C36" s="159" t="str">
        <f>VLOOKUP(B36,ИСХОДНИК!A:P,5,FALSE())</f>
        <v>SCA 32 D ANG PN 52</v>
      </c>
      <c r="D36" s="160" t="str">
        <f>VLOOKUP(B36,ИСХОДНИК!A:P,11,FALSE())</f>
        <v>Под сварку встык DIN</v>
      </c>
      <c r="E36" s="161">
        <f>VLOOKUP(B36,ИСХОДНИК!A:P,7,FALSE())</f>
        <v>32</v>
      </c>
      <c r="F36" s="132" t="str">
        <f>VLOOKUP(B36,ИСХОДНИК!A:P,10,FALSE())</f>
        <v>R717, R744 и фреоны</v>
      </c>
      <c r="G36" s="132">
        <v>52</v>
      </c>
      <c r="H36" s="132" t="s">
        <v>131</v>
      </c>
      <c r="I36" s="131" t="str">
        <f>VLOOKUP(B36,ИСХОДНИК!A:P,15,FALSE())</f>
        <v>U6 PL40R</v>
      </c>
      <c r="J36" s="135">
        <f>VLOOKUP(B36,ИСХОДНИК!A:P,13,FALSE())</f>
        <v>110</v>
      </c>
      <c r="K36" s="135">
        <f>VLOOKUP(B36,ИСХОДНИК!A:P,14,FALSE())</f>
        <v>132</v>
      </c>
      <c r="L36" s="327" t="str">
        <f>IF(VLOOKUP(B36,ИСХОДНИК!A:R,18,FALSE())=1,ИСХОДНИК!$T$2,IF(VLOOKUP(B36,ИСХОДНИК!A:R,18,FALSE())=2,ИСХОДНИК!$T$5,IF(VLOOKUP(B36,ИСХОДНИК!A:R,18,FALSE())=3,ИСХОДНИК!$T$6)))</f>
        <v>○</v>
      </c>
    </row>
    <row r="37" spans="2:12" ht="21.75" customHeight="1">
      <c r="B37" s="128" t="s">
        <v>134</v>
      </c>
      <c r="C37" s="159" t="str">
        <f>VLOOKUP(B37,ИСХОДНИК!A:P,5,FALSE())</f>
        <v>SCA 40 D ANG PN 52</v>
      </c>
      <c r="D37" s="160" t="str">
        <f>VLOOKUP(B37,ИСХОДНИК!A:P,11,FALSE())</f>
        <v>Под сварку встык DIN</v>
      </c>
      <c r="E37" s="161">
        <f>VLOOKUP(B37,ИСХОДНИК!A:P,7,FALSE())</f>
        <v>40</v>
      </c>
      <c r="F37" s="132" t="str">
        <f>VLOOKUP(B37,ИСХОДНИК!A:P,10,FALSE())</f>
        <v>R717, R744 и фреоны</v>
      </c>
      <c r="G37" s="132">
        <v>52</v>
      </c>
      <c r="H37" s="132" t="s">
        <v>131</v>
      </c>
      <c r="I37" s="131" t="str">
        <f>VLOOKUP(B37,ИСХОДНИК!A:P,15,FALSE())</f>
        <v>U6 PL40R</v>
      </c>
      <c r="J37" s="135">
        <f>VLOOKUP(B37,ИСХОДНИК!A:P,13,FALSE())</f>
        <v>150</v>
      </c>
      <c r="K37" s="135">
        <f>VLOOKUP(B37,ИСХОДНИК!A:P,14,FALSE())</f>
        <v>180</v>
      </c>
      <c r="L37" s="327" t="str">
        <f>IF(VLOOKUP(B37,ИСХОДНИК!A:R,18,FALSE())=1,ИСХОДНИК!$T$2,IF(VLOOKUP(B37,ИСХОДНИК!A:R,18,FALSE())=2,ИСХОДНИК!$T$5,IF(VLOOKUP(B37,ИСХОДНИК!A:R,18,FALSE())=3,ИСХОДНИК!$T$6)))</f>
        <v>○</v>
      </c>
    </row>
    <row r="38" spans="2:12" ht="21.75" customHeight="1">
      <c r="B38" s="128" t="s">
        <v>135</v>
      </c>
      <c r="C38" s="159" t="str">
        <f>VLOOKUP(B38,ИСХОДНИК!A:P,5,FALSE())</f>
        <v>SCA 50 D ANG PN 52</v>
      </c>
      <c r="D38" s="160" t="str">
        <f>VLOOKUP(B38,ИСХОДНИК!A:P,11,FALSE())</f>
        <v>Под сварку встык DIN</v>
      </c>
      <c r="E38" s="161">
        <f>VLOOKUP(B38,ИСХОДНИК!A:P,7,FALSE())</f>
        <v>50</v>
      </c>
      <c r="F38" s="132" t="str">
        <f>VLOOKUP(B38,ИСХОДНИК!A:P,10,FALSE())</f>
        <v>R717, R744 и фреоны</v>
      </c>
      <c r="G38" s="132">
        <v>52</v>
      </c>
      <c r="H38" s="132" t="s">
        <v>131</v>
      </c>
      <c r="I38" s="131" t="str">
        <f>VLOOKUP(B38,ИСХОДНИК!A:P,15,FALSE())</f>
        <v>U6 PL40R</v>
      </c>
      <c r="J38" s="135">
        <f>VLOOKUP(B38,ИСХОДНИК!A:P,13,FALSE())</f>
        <v>175</v>
      </c>
      <c r="K38" s="135">
        <f>VLOOKUP(B38,ИСХОДНИК!A:P,14,FALSE())</f>
        <v>210</v>
      </c>
      <c r="L38" s="136" t="str">
        <f>IF(VLOOKUP(B38,ИСХОДНИК!A:R,18,FALSE())=1,ИСХОДНИК!$T$2,IF(VLOOKUP(B38,ИСХОДНИК!A:R,18,FALSE())=2,ИСХОДНИК!$T$5,IF(VLOOKUP(B38,ИСХОДНИК!A:R,18,FALSE())=3,ИСХОДНИК!$T$6)))</f>
        <v>◑</v>
      </c>
    </row>
    <row r="39" spans="2:12" ht="21.75" customHeight="1">
      <c r="B39" s="128" t="s">
        <v>136</v>
      </c>
      <c r="C39" s="159" t="str">
        <f>VLOOKUP(B39,ИСХОДНИК!A:P,5,FALSE())</f>
        <v>SCA 65 D ANG PN 52</v>
      </c>
      <c r="D39" s="160" t="str">
        <f>VLOOKUP(B39,ИСХОДНИК!A:P,11,FALSE())</f>
        <v>Под сварку встык DIN</v>
      </c>
      <c r="E39" s="161">
        <f>VLOOKUP(B39,ИСХОДНИК!A:P,7,FALSE())</f>
        <v>65</v>
      </c>
      <c r="F39" s="132" t="str">
        <f>VLOOKUP(B39,ИСХОДНИК!A:P,10,FALSE())</f>
        <v>R717, R744 и фреоны</v>
      </c>
      <c r="G39" s="132">
        <v>52</v>
      </c>
      <c r="H39" s="132" t="s">
        <v>131</v>
      </c>
      <c r="I39" s="131" t="str">
        <f>VLOOKUP(B39,ИСХОДНИК!A:P,15,FALSE())</f>
        <v>U6 PL40R</v>
      </c>
      <c r="J39" s="135">
        <f>VLOOKUP(B39,ИСХОДНИК!A:P,13,FALSE())</f>
        <v>255</v>
      </c>
      <c r="K39" s="135">
        <f>VLOOKUP(B39,ИСХОДНИК!A:P,14,FALSE())</f>
        <v>306</v>
      </c>
      <c r="L39" s="136" t="str">
        <f>IF(VLOOKUP(B39,ИСХОДНИК!A:R,18,FALSE())=1,ИСХОДНИК!$T$2,IF(VLOOKUP(B39,ИСХОДНИК!A:R,18,FALSE())=2,ИСХОДНИК!$T$5,IF(VLOOKUP(B39,ИСХОДНИК!A:R,18,FALSE())=3,ИСХОДНИК!$T$6)))</f>
        <v>◑</v>
      </c>
    </row>
    <row r="40" spans="2:12" ht="21.75" customHeight="1">
      <c r="B40" s="128" t="s">
        <v>137</v>
      </c>
      <c r="C40" s="159" t="str">
        <f>VLOOKUP(B40,ИСХОДНИК!A:P,5,FALSE())</f>
        <v>SCA 80 D ANG PN 52</v>
      </c>
      <c r="D40" s="160" t="str">
        <f>VLOOKUP(B40,ИСХОДНИК!A:P,11,FALSE())</f>
        <v>Под сварку встык DIN</v>
      </c>
      <c r="E40" s="161">
        <f>VLOOKUP(B40,ИСХОДНИК!A:P,7,FALSE())</f>
        <v>80</v>
      </c>
      <c r="F40" s="132" t="str">
        <f>VLOOKUP(B40,ИСХОДНИК!A:P,10,FALSE())</f>
        <v>R717, R744 и фреоны</v>
      </c>
      <c r="G40" s="132">
        <v>52</v>
      </c>
      <c r="H40" s="132" t="s">
        <v>131</v>
      </c>
      <c r="I40" s="131" t="str">
        <f>VLOOKUP(B40,ИСХОДНИК!A:P,15,FALSE())</f>
        <v>U6 PL40R</v>
      </c>
      <c r="J40" s="135">
        <f>VLOOKUP(B40,ИСХОДНИК!A:P,13,FALSE())</f>
        <v>290</v>
      </c>
      <c r="K40" s="135">
        <f>VLOOKUP(B40,ИСХОДНИК!A:P,14,FALSE())</f>
        <v>348</v>
      </c>
      <c r="L40" s="136" t="str">
        <f>IF(VLOOKUP(B40,ИСХОДНИК!A:R,18,FALSE())=1,ИСХОДНИК!$T$2,IF(VLOOKUP(B40,ИСХОДНИК!A:R,18,FALSE())=2,ИСХОДНИК!$T$5,IF(VLOOKUP(B40,ИСХОДНИК!A:R,18,FALSE())=3,ИСХОДНИК!$T$6)))</f>
        <v>◑</v>
      </c>
    </row>
    <row r="41" spans="2:12" ht="21.75" customHeight="1">
      <c r="B41" s="128" t="s">
        <v>138</v>
      </c>
      <c r="C41" s="159" t="str">
        <f>VLOOKUP(B41,ИСХОДНИК!A:P,5,FALSE())</f>
        <v>SCA 100 D ANG PN 52</v>
      </c>
      <c r="D41" s="160" t="str">
        <f>VLOOKUP(B41,ИСХОДНИК!A:P,11,FALSE())</f>
        <v>Под сварку встык DIN</v>
      </c>
      <c r="E41" s="161">
        <f>VLOOKUP(B41,ИСХОДНИК!A:P,7,FALSE())</f>
        <v>100</v>
      </c>
      <c r="F41" s="132" t="str">
        <f>VLOOKUP(B41,ИСХОДНИК!A:P,10,FALSE())</f>
        <v>R717, R744 и фреоны</v>
      </c>
      <c r="G41" s="132">
        <v>52</v>
      </c>
      <c r="H41" s="132" t="s">
        <v>131</v>
      </c>
      <c r="I41" s="131" t="str">
        <f>VLOOKUP(B41,ИСХОДНИК!A:P,15,FALSE())</f>
        <v>U6 PL40R</v>
      </c>
      <c r="J41" s="135">
        <f>VLOOKUP(B41,ИСХОДНИК!A:P,13,FALSE())</f>
        <v>480</v>
      </c>
      <c r="K41" s="135">
        <f>VLOOKUP(B41,ИСХОДНИК!A:P,14,FALSE())</f>
        <v>576</v>
      </c>
      <c r="L41" s="327" t="str">
        <f>IF(VLOOKUP(B41,ИСХОДНИК!A:R,18,FALSE())=1,ИСХОДНИК!$T$2,IF(VLOOKUP(B41,ИСХОДНИК!A:R,18,FALSE())=2,ИСХОДНИК!$T$5,IF(VLOOKUP(B41,ИСХОДНИК!A:R,18,FALSE())=3,ИСХОДНИК!$T$6)))</f>
        <v>○</v>
      </c>
    </row>
    <row r="42" spans="2:12" ht="21.75" customHeight="1">
      <c r="B42" s="128" t="s">
        <v>1260</v>
      </c>
      <c r="C42" s="159" t="str">
        <f>VLOOKUP(B42,ИСХОДНИК!A:P,5,FALSE())</f>
        <v>SCA 100 G ANG PN 52</v>
      </c>
      <c r="D42" s="160" t="str">
        <f>VLOOKUP(B42,ИСХОДНИК!A:P,11,FALSE())</f>
        <v>Под сварку встык GOST</v>
      </c>
      <c r="E42" s="161">
        <f>VLOOKUP(B42,ИСХОДНИК!A:P,7,FALSE())</f>
        <v>100</v>
      </c>
      <c r="F42" s="132" t="str">
        <f>VLOOKUP(B42,ИСХОДНИК!A:P,10,FALSE())</f>
        <v>R717, R744 и фреоны</v>
      </c>
      <c r="G42" s="132">
        <v>52</v>
      </c>
      <c r="H42" s="132" t="s">
        <v>131</v>
      </c>
      <c r="I42" s="131" t="str">
        <f>VLOOKUP(B42,ИСХОДНИК!A:P,15,FALSE())</f>
        <v>U6 PL40R</v>
      </c>
      <c r="J42" s="135">
        <f>VLOOKUP(B42,ИСХОДНИК!A:P,13,FALSE())</f>
        <v>480</v>
      </c>
      <c r="K42" s="135">
        <f>VLOOKUP(B42,ИСХОДНИК!A:P,14,FALSE())</f>
        <v>576</v>
      </c>
      <c r="L42" s="327" t="str">
        <f>IF(VLOOKUP(B42,ИСХОДНИК!A:R,18,FALSE())=1,ИСХОДНИК!$T$2,IF(VLOOKUP(B42,ИСХОДНИК!A:R,18,FALSE())=2,ИСХОДНИК!$T$5,IF(VLOOKUP(B42,ИСХОДНИК!A:R,18,FALSE())=3,ИСХОДНИК!$T$6)))</f>
        <v>○</v>
      </c>
    </row>
    <row r="43" spans="2:12" ht="21.75" customHeight="1">
      <c r="B43" s="128" t="s">
        <v>141</v>
      </c>
      <c r="C43" s="159" t="str">
        <f>VLOOKUP(B43,ИСХОДНИК!A:P,5,FALSE())</f>
        <v>SCA 100 D ANG PN 40</v>
      </c>
      <c r="D43" s="160" t="str">
        <f>VLOOKUP(B43,ИСХОДНИК!A:P,11,FALSE())</f>
        <v>Под сварку встык DIN</v>
      </c>
      <c r="E43" s="161">
        <f>VLOOKUP(B43,ИСХОДНИК!A:P,7,FALSE())</f>
        <v>100</v>
      </c>
      <c r="F43" s="132" t="str">
        <f>VLOOKUP(B43,ИСХОДНИК!A:P,10,FALSE())</f>
        <v>R717, R744 и фреоны</v>
      </c>
      <c r="G43" s="132">
        <v>52</v>
      </c>
      <c r="H43" s="132" t="s">
        <v>131</v>
      </c>
      <c r="I43" s="131" t="str">
        <f>VLOOKUP(B43,ИСХОДНИК!A:P,15,FALSE())</f>
        <v>U6 PL40R</v>
      </c>
      <c r="J43" s="135">
        <f>VLOOKUP(B43,ИСХОДНИК!A:P,13,FALSE())</f>
        <v>420</v>
      </c>
      <c r="K43" s="135">
        <f>VLOOKUP(B43,ИСХОДНИК!A:P,14,FALSE())</f>
        <v>504</v>
      </c>
      <c r="L43" s="327" t="str">
        <f>IF(VLOOKUP(B43,ИСХОДНИК!A:R,18,FALSE())=1,ИСХОДНИК!$T$2,IF(VLOOKUP(B43,ИСХОДНИК!A:R,18,FALSE())=2,ИСХОДНИК!$T$5,IF(VLOOKUP(B43,ИСХОДНИК!A:R,18,FALSE())=3,ИСХОДНИК!$T$6)))</f>
        <v>○</v>
      </c>
    </row>
    <row r="44" spans="2:12" ht="21.75" customHeight="1">
      <c r="B44" s="128" t="s">
        <v>1254</v>
      </c>
      <c r="C44" s="159" t="str">
        <f>VLOOKUP(B44,ИСХОДНИК!A:P,5,FALSE())</f>
        <v>SCA 100 G ANG PN 40</v>
      </c>
      <c r="D44" s="160" t="str">
        <f>VLOOKUP(B44,ИСХОДНИК!A:P,11,FALSE())</f>
        <v>Под сварку встык GOST</v>
      </c>
      <c r="E44" s="161">
        <f>VLOOKUP(B44,ИСХОДНИК!A:P,7,FALSE())</f>
        <v>100</v>
      </c>
      <c r="F44" s="132" t="str">
        <f>VLOOKUP(B44,ИСХОДНИК!A:P,10,FALSE())</f>
        <v>R717, R744 и фреоны</v>
      </c>
      <c r="G44" s="132">
        <v>52</v>
      </c>
      <c r="H44" s="132" t="s">
        <v>131</v>
      </c>
      <c r="I44" s="131" t="str">
        <f>VLOOKUP(B44,ИСХОДНИК!A:P,15,FALSE())</f>
        <v>U6 PL40R</v>
      </c>
      <c r="J44" s="135">
        <f>VLOOKUP(B44,ИСХОДНИК!A:P,13,FALSE())</f>
        <v>420</v>
      </c>
      <c r="K44" s="135">
        <f>VLOOKUP(B44,ИСХОДНИК!A:P,14,FALSE())</f>
        <v>504</v>
      </c>
      <c r="L44" s="327" t="str">
        <f>IF(VLOOKUP(B44,ИСХОДНИК!A:R,18,FALSE())=1,ИСХОДНИК!$T$2,IF(VLOOKUP(B44,ИСХОДНИК!A:R,18,FALSE())=2,ИСХОДНИК!$T$5,IF(VLOOKUP(B44,ИСХОДНИК!A:R,18,FALSE())=3,ИСХОДНИК!$T$6)))</f>
        <v>○</v>
      </c>
    </row>
    <row r="45" spans="2:12" ht="21.75" customHeight="1">
      <c r="B45" s="128" t="s">
        <v>139</v>
      </c>
      <c r="C45" s="159" t="str">
        <f>VLOOKUP(B45,ИСХОДНИК!A:P,5,FALSE())</f>
        <v>SCA 125 D ANG PN 52</v>
      </c>
      <c r="D45" s="160" t="str">
        <f>VLOOKUP(B45,ИСХОДНИК!A:P,11,FALSE())</f>
        <v>Под сварку встык DIN</v>
      </c>
      <c r="E45" s="161">
        <f>VLOOKUP(B45,ИСХОДНИК!A:P,7,FALSE())</f>
        <v>125</v>
      </c>
      <c r="F45" s="132" t="str">
        <f>VLOOKUP(B45,ИСХОДНИК!A:P,10,FALSE())</f>
        <v>R717, R744 и фреоны</v>
      </c>
      <c r="G45" s="132">
        <v>52</v>
      </c>
      <c r="H45" s="132" t="s">
        <v>131</v>
      </c>
      <c r="I45" s="131" t="str">
        <f>VLOOKUP(B45,ИСХОДНИК!A:P,15,FALSE())</f>
        <v>U6 PL40R</v>
      </c>
      <c r="J45" s="135">
        <f>VLOOKUP(B45,ИСХОДНИК!A:P,13,FALSE())</f>
        <v>990</v>
      </c>
      <c r="K45" s="135">
        <f>VLOOKUP(B45,ИСХОДНИК!A:P,14,FALSE())</f>
        <v>1188</v>
      </c>
      <c r="L45" s="327" t="str">
        <f>IF(VLOOKUP(B45,ИСХОДНИК!A:R,18,FALSE())=1,ИСХОДНИК!$T$2,IF(VLOOKUP(B45,ИСХОДНИК!A:R,18,FALSE())=2,ИСХОДНИК!$T$5,IF(VLOOKUP(B45,ИСХОДНИК!A:R,18,FALSE())=3,ИСХОДНИК!$T$6)))</f>
        <v>○</v>
      </c>
    </row>
    <row r="46" spans="2:12" ht="21.75" customHeight="1">
      <c r="B46" s="128" t="s">
        <v>1262</v>
      </c>
      <c r="C46" s="159" t="str">
        <f>VLOOKUP(B46,ИСХОДНИК!A:P,5,FALSE())</f>
        <v>SCA 125 G ANG PN 52</v>
      </c>
      <c r="D46" s="160" t="str">
        <f>VLOOKUP(B46,ИСХОДНИК!A:P,11,FALSE())</f>
        <v>Под сварку встык GOST</v>
      </c>
      <c r="E46" s="161">
        <f>VLOOKUP(B46,ИСХОДНИК!A:P,7,FALSE())</f>
        <v>125</v>
      </c>
      <c r="F46" s="132" t="str">
        <f>VLOOKUP(B46,ИСХОДНИК!A:P,10,FALSE())</f>
        <v>R717, R744 и фреоны</v>
      </c>
      <c r="G46" s="132">
        <v>52</v>
      </c>
      <c r="H46" s="132" t="s">
        <v>131</v>
      </c>
      <c r="I46" s="131" t="str">
        <f>VLOOKUP(B46,ИСХОДНИК!A:P,15,FALSE())</f>
        <v>U6 PL40R</v>
      </c>
      <c r="J46" s="135">
        <f>VLOOKUP(B46,ИСХОДНИК!A:P,13,FALSE())</f>
        <v>990</v>
      </c>
      <c r="K46" s="135">
        <f>VLOOKUP(B46,ИСХОДНИК!A:P,14,FALSE())</f>
        <v>1188</v>
      </c>
      <c r="L46" s="327" t="str">
        <f>IF(VLOOKUP(B46,ИСХОДНИК!A:R,18,FALSE())=1,ИСХОДНИК!$T$2,IF(VLOOKUP(B46,ИСХОДНИК!A:R,18,FALSE())=2,ИСХОДНИК!$T$5,IF(VLOOKUP(B46,ИСХОДНИК!A:R,18,FALSE())=3,ИСХОДНИК!$T$6)))</f>
        <v>○</v>
      </c>
    </row>
    <row r="47" spans="2:12" ht="21.75" customHeight="1">
      <c r="B47" s="128" t="s">
        <v>142</v>
      </c>
      <c r="C47" s="159" t="str">
        <f>VLOOKUP(B47,ИСХОДНИК!A:P,5,FALSE())</f>
        <v>SCA 125 D ANG PN 40</v>
      </c>
      <c r="D47" s="160" t="str">
        <f>VLOOKUP(B47,ИСХОДНИК!A:P,11,FALSE())</f>
        <v>Под сварку встык DIN</v>
      </c>
      <c r="E47" s="161">
        <f>VLOOKUP(B47,ИСХОДНИК!A:P,7,FALSE())</f>
        <v>125</v>
      </c>
      <c r="F47" s="132" t="str">
        <f>VLOOKUP(B47,ИСХОДНИК!A:P,10,FALSE())</f>
        <v>R717, R744 и фреоны</v>
      </c>
      <c r="G47" s="132">
        <v>52</v>
      </c>
      <c r="H47" s="132" t="s">
        <v>131</v>
      </c>
      <c r="I47" s="131" t="str">
        <f>VLOOKUP(B47,ИСХОДНИК!A:P,15,FALSE())</f>
        <v>U6 PL40R</v>
      </c>
      <c r="J47" s="135">
        <f>VLOOKUP(B47,ИСХОДНИК!A:P,13,FALSE())</f>
        <v>830</v>
      </c>
      <c r="K47" s="135">
        <f>VLOOKUP(B47,ИСХОДНИК!A:P,14,FALSE())</f>
        <v>996</v>
      </c>
      <c r="L47" s="327" t="str">
        <f>IF(VLOOKUP(B47,ИСХОДНИК!A:R,18,FALSE())=1,ИСХОДНИК!$T$2,IF(VLOOKUP(B47,ИСХОДНИК!A:R,18,FALSE())=2,ИСХОДНИК!$T$5,IF(VLOOKUP(B47,ИСХОДНИК!A:R,18,FALSE())=3,ИСХОДНИК!$T$6)))</f>
        <v>○</v>
      </c>
    </row>
    <row r="48" spans="2:12" ht="21.75" customHeight="1">
      <c r="B48" s="128" t="s">
        <v>1256</v>
      </c>
      <c r="C48" s="159" t="str">
        <f>VLOOKUP(B48,ИСХОДНИК!A:P,5,FALSE())</f>
        <v>SCA 125 G ANG PN 40</v>
      </c>
      <c r="D48" s="160" t="str">
        <f>VLOOKUP(B48,ИСХОДНИК!A:P,11,FALSE())</f>
        <v>Под сварку встык GOST</v>
      </c>
      <c r="E48" s="161">
        <f>VLOOKUP(B48,ИСХОДНИК!A:P,7,FALSE())</f>
        <v>125</v>
      </c>
      <c r="F48" s="132" t="str">
        <f>VLOOKUP(B48,ИСХОДНИК!A:P,10,FALSE())</f>
        <v>R717, R744 и фреоны</v>
      </c>
      <c r="G48" s="132">
        <v>52</v>
      </c>
      <c r="H48" s="132" t="s">
        <v>131</v>
      </c>
      <c r="I48" s="131" t="str">
        <f>VLOOKUP(B48,ИСХОДНИК!A:P,15,FALSE())</f>
        <v>U6 PL40R</v>
      </c>
      <c r="J48" s="135">
        <f>VLOOKUP(B48,ИСХОДНИК!A:P,13,FALSE())</f>
        <v>830</v>
      </c>
      <c r="K48" s="135">
        <f>VLOOKUP(B48,ИСХОДНИК!A:P,14,FALSE())</f>
        <v>996</v>
      </c>
      <c r="L48" s="327" t="str">
        <f>IF(VLOOKUP(B48,ИСХОДНИК!A:R,18,FALSE())=1,ИСХОДНИК!$T$2,IF(VLOOKUP(B48,ИСХОДНИК!A:R,18,FALSE())=2,ИСХОДНИК!$T$5,IF(VLOOKUP(B48,ИСХОДНИК!A:R,18,FALSE())=3,ИСХОДНИК!$T$6)))</f>
        <v>○</v>
      </c>
    </row>
    <row r="49" spans="2:13" ht="21.75" customHeight="1">
      <c r="B49" s="128" t="s">
        <v>140</v>
      </c>
      <c r="C49" s="159" t="str">
        <f>VLOOKUP(B49,ИСХОДНИК!A:P,5,FALSE())</f>
        <v>SCA 150 D ANG PN 52</v>
      </c>
      <c r="D49" s="160" t="str">
        <f>VLOOKUP(B49,ИСХОДНИК!A:P,11,FALSE())</f>
        <v>Под сварку встык DIN</v>
      </c>
      <c r="E49" s="161">
        <f>VLOOKUP(B49,ИСХОДНИК!A:P,7,FALSE())</f>
        <v>150</v>
      </c>
      <c r="F49" s="132" t="str">
        <f>VLOOKUP(B49,ИСХОДНИК!A:P,10,FALSE())</f>
        <v>R717, R744 и фреоны</v>
      </c>
      <c r="G49" s="132">
        <v>52</v>
      </c>
      <c r="H49" s="132" t="s">
        <v>131</v>
      </c>
      <c r="I49" s="131" t="str">
        <f>VLOOKUP(B49,ИСХОДНИК!A:P,15,FALSE())</f>
        <v>U6 PL40R</v>
      </c>
      <c r="J49" s="135">
        <f>VLOOKUP(B49,ИСХОДНИК!A:P,13,FALSE())</f>
        <v>1400</v>
      </c>
      <c r="K49" s="135">
        <f>VLOOKUP(B49,ИСХОДНИК!A:P,14,FALSE())</f>
        <v>1680</v>
      </c>
      <c r="L49" s="327" t="str">
        <f>IF(VLOOKUP(B49,ИСХОДНИК!A:R,18,FALSE())=1,ИСХОДНИК!$T$2,IF(VLOOKUP(B49,ИСХОДНИК!A:R,18,FALSE())=2,ИСХОДНИК!$T$5,IF(VLOOKUP(B49,ИСХОДНИК!A:R,18,FALSE())=3,ИСХОДНИК!$T$6)))</f>
        <v>○</v>
      </c>
    </row>
    <row r="50" spans="2:13" ht="21.75" customHeight="1">
      <c r="B50" s="128" t="s">
        <v>1264</v>
      </c>
      <c r="C50" s="159" t="str">
        <f>VLOOKUP(B50,ИСХОДНИК!A:P,5,FALSE())</f>
        <v>SCA 150 G ANG PN 52</v>
      </c>
      <c r="D50" s="160" t="str">
        <f>VLOOKUP(B50,ИСХОДНИК!A:P,11,FALSE())</f>
        <v>Под сварку встык GOST</v>
      </c>
      <c r="E50" s="161">
        <f>VLOOKUP(B50,ИСХОДНИК!A:P,7,FALSE())</f>
        <v>150</v>
      </c>
      <c r="F50" s="132" t="str">
        <f>VLOOKUP(B50,ИСХОДНИК!A:P,10,FALSE())</f>
        <v>R717, R744 и фреоны</v>
      </c>
      <c r="G50" s="132">
        <v>52</v>
      </c>
      <c r="H50" s="132" t="s">
        <v>131</v>
      </c>
      <c r="I50" s="131" t="str">
        <f>VLOOKUP(B50,ИСХОДНИК!A:P,15,FALSE())</f>
        <v>U6 PL40R</v>
      </c>
      <c r="J50" s="135">
        <f>VLOOKUP(B50,ИСХОДНИК!A:P,13,FALSE())</f>
        <v>1400</v>
      </c>
      <c r="K50" s="135">
        <f>VLOOKUP(B50,ИСХОДНИК!A:P,14,FALSE())</f>
        <v>1680</v>
      </c>
      <c r="L50" s="327" t="str">
        <f>IF(VLOOKUP(B50,ИСХОДНИК!A:R,18,FALSE())=1,ИСХОДНИК!$T$2,IF(VLOOKUP(B50,ИСХОДНИК!A:R,18,FALSE())=2,ИСХОДНИК!$T$5,IF(VLOOKUP(B50,ИСХОДНИК!A:R,18,FALSE())=3,ИСХОДНИК!$T$6)))</f>
        <v>○</v>
      </c>
    </row>
    <row r="51" spans="2:13" ht="21.75" customHeight="1">
      <c r="B51" s="128" t="s">
        <v>143</v>
      </c>
      <c r="C51" s="159" t="str">
        <f>VLOOKUP(B51,ИСХОДНИК!A:P,5,FALSE())</f>
        <v>SCA 150 D ANG PN 40</v>
      </c>
      <c r="D51" s="160" t="str">
        <f>VLOOKUP(B51,ИСХОДНИК!A:P,11,FALSE())</f>
        <v>Под сварку встык DIN</v>
      </c>
      <c r="E51" s="161">
        <f>VLOOKUP(B51,ИСХОДНИК!A:P,7,FALSE())</f>
        <v>150</v>
      </c>
      <c r="F51" s="132" t="str">
        <f>VLOOKUP(B51,ИСХОДНИК!A:P,10,FALSE())</f>
        <v>R717, R744 и фреоны</v>
      </c>
      <c r="G51" s="132">
        <v>52</v>
      </c>
      <c r="H51" s="132" t="s">
        <v>131</v>
      </c>
      <c r="I51" s="131" t="str">
        <f>VLOOKUP(B51,ИСХОДНИК!A:P,15,FALSE())</f>
        <v>U6 PL40R</v>
      </c>
      <c r="J51" s="135">
        <f>VLOOKUP(B51,ИСХОДНИК!A:P,13,FALSE())</f>
        <v>1200</v>
      </c>
      <c r="K51" s="135">
        <f>VLOOKUP(B51,ИСХОДНИК!A:P,14,FALSE())</f>
        <v>1440</v>
      </c>
      <c r="L51" s="327" t="str">
        <f>IF(VLOOKUP(B51,ИСХОДНИК!A:R,18,FALSE())=1,ИСХОДНИК!$T$2,IF(VLOOKUP(B51,ИСХОДНИК!A:R,18,FALSE())=2,ИСХОДНИК!$T$5,IF(VLOOKUP(B51,ИСХОДНИК!A:R,18,FALSE())=3,ИСХОДНИК!$T$6)))</f>
        <v>○</v>
      </c>
    </row>
    <row r="52" spans="2:13" ht="21.75" customHeight="1">
      <c r="B52" s="128" t="s">
        <v>1258</v>
      </c>
      <c r="C52" s="159" t="str">
        <f>VLOOKUP(B52,ИСХОДНИК!A:P,5,FALSE())</f>
        <v>SCA 150 G ANG PN 40</v>
      </c>
      <c r="D52" s="160" t="str">
        <f>VLOOKUP(B52,ИСХОДНИК!A:P,11,FALSE())</f>
        <v>Под сварку встык GOST</v>
      </c>
      <c r="E52" s="161">
        <f>VLOOKUP(B52,ИСХОДНИК!A:P,7,FALSE())</f>
        <v>150</v>
      </c>
      <c r="F52" s="132" t="str">
        <f>VLOOKUP(B52,ИСХОДНИК!A:P,10,FALSE())</f>
        <v>R717, R744 и фреоны</v>
      </c>
      <c r="G52" s="132">
        <v>52</v>
      </c>
      <c r="H52" s="132" t="s">
        <v>131</v>
      </c>
      <c r="I52" s="131" t="str">
        <f>VLOOKUP(B52,ИСХОДНИК!A:P,15,FALSE())</f>
        <v>U6 PL40R</v>
      </c>
      <c r="J52" s="135">
        <f>VLOOKUP(B52,ИСХОДНИК!A:P,13,FALSE())</f>
        <v>1200</v>
      </c>
      <c r="K52" s="135">
        <f>VLOOKUP(B52,ИСХОДНИК!A:P,14,FALSE())</f>
        <v>1440</v>
      </c>
      <c r="L52" s="327" t="str">
        <f>IF(VLOOKUP(B52,ИСХОДНИК!A:R,18,FALSE())=1,ИСХОДНИК!$T$2,IF(VLOOKUP(B52,ИСХОДНИК!A:R,18,FALSE())=2,ИСХОДНИК!$T$5,IF(VLOOKUP(B52,ИСХОДНИК!A:R,18,FALSE())=3,ИСХОДНИК!$T$6)))</f>
        <v>○</v>
      </c>
    </row>
    <row r="55" spans="2:13">
      <c r="B55" s="438" t="s">
        <v>759</v>
      </c>
      <c r="C55" s="438"/>
      <c r="D55" s="438"/>
      <c r="E55" s="438"/>
      <c r="F55" s="438"/>
      <c r="G55" s="438"/>
      <c r="H55" s="438"/>
      <c r="I55" s="438"/>
      <c r="J55" s="438"/>
      <c r="K55" s="438"/>
      <c r="L55" s="438"/>
      <c r="M55" s="438"/>
    </row>
    <row r="56" spans="2:13">
      <c r="B56" s="257"/>
      <c r="C56" s="225"/>
      <c r="D56" s="224"/>
      <c r="E56" s="226"/>
      <c r="F56" s="224"/>
      <c r="G56" s="225"/>
      <c r="H56" s="226"/>
      <c r="I56" s="224"/>
      <c r="J56" s="225"/>
      <c r="K56" s="225"/>
      <c r="L56" s="226"/>
      <c r="M56" s="152"/>
    </row>
    <row r="57" spans="2:13">
      <c r="B57" s="364"/>
      <c r="C57" s="152"/>
      <c r="D57" s="227"/>
      <c r="E57" s="155"/>
      <c r="F57" s="227"/>
      <c r="G57" s="152"/>
      <c r="H57" s="155"/>
      <c r="I57" s="227"/>
      <c r="J57" s="152"/>
      <c r="K57" s="152"/>
      <c r="L57" s="155"/>
      <c r="M57" s="152"/>
    </row>
    <row r="58" spans="2:13">
      <c r="B58" s="364"/>
      <c r="C58" s="152"/>
      <c r="D58" s="227"/>
      <c r="E58" s="155"/>
      <c r="F58" s="227"/>
      <c r="G58" s="152"/>
      <c r="H58" s="155"/>
      <c r="I58" s="227"/>
      <c r="J58" s="152"/>
      <c r="K58" s="152"/>
      <c r="L58" s="155"/>
      <c r="M58" s="152"/>
    </row>
    <row r="59" spans="2:13">
      <c r="B59" s="364"/>
      <c r="C59" s="152"/>
      <c r="D59" s="227"/>
      <c r="E59" s="155"/>
      <c r="F59" s="227"/>
      <c r="G59" s="152"/>
      <c r="H59" s="155"/>
      <c r="I59" s="227"/>
      <c r="J59" s="152"/>
      <c r="K59" s="152"/>
      <c r="L59" s="155"/>
      <c r="M59" s="152"/>
    </row>
    <row r="60" spans="2:13">
      <c r="B60" s="364"/>
      <c r="C60" s="152"/>
      <c r="D60" s="227"/>
      <c r="E60" s="155"/>
      <c r="F60" s="227"/>
      <c r="G60" s="152"/>
      <c r="H60" s="155"/>
      <c r="I60" s="227"/>
      <c r="J60" s="152"/>
      <c r="K60" s="152"/>
      <c r="L60" s="155"/>
      <c r="M60" s="152"/>
    </row>
    <row r="61" spans="2:13">
      <c r="B61" s="364"/>
      <c r="C61" s="152"/>
      <c r="D61" s="227"/>
      <c r="E61" s="155"/>
      <c r="F61" s="227"/>
      <c r="G61" s="152"/>
      <c r="H61" s="155"/>
      <c r="I61" s="227"/>
      <c r="J61" s="152"/>
      <c r="K61" s="152"/>
      <c r="L61" s="155"/>
      <c r="M61" s="152"/>
    </row>
    <row r="62" spans="2:13">
      <c r="B62" s="364"/>
      <c r="C62" s="152"/>
      <c r="D62" s="227"/>
      <c r="E62" s="155"/>
      <c r="F62" s="227"/>
      <c r="G62" s="152"/>
      <c r="H62" s="155"/>
      <c r="I62" s="227"/>
      <c r="J62" s="152"/>
      <c r="K62" s="152"/>
      <c r="L62" s="155"/>
      <c r="M62" s="152"/>
    </row>
    <row r="63" spans="2:13">
      <c r="B63" s="364"/>
      <c r="C63" s="152"/>
      <c r="D63" s="227"/>
      <c r="E63" s="155"/>
      <c r="F63" s="227"/>
      <c r="G63" s="152"/>
      <c r="H63" s="155"/>
      <c r="I63" s="227"/>
      <c r="J63" s="152"/>
      <c r="K63" s="152"/>
      <c r="L63" s="155"/>
      <c r="M63" s="152"/>
    </row>
    <row r="64" spans="2:13">
      <c r="B64" s="364"/>
      <c r="C64" s="152"/>
      <c r="D64" s="227"/>
      <c r="E64" s="155"/>
      <c r="F64" s="227"/>
      <c r="G64" s="152"/>
      <c r="H64" s="155"/>
      <c r="I64" s="227"/>
      <c r="J64" s="152"/>
      <c r="K64" s="152"/>
      <c r="L64" s="155"/>
      <c r="M64" s="152"/>
    </row>
    <row r="65" spans="2:13">
      <c r="B65" s="364"/>
      <c r="C65" s="152"/>
      <c r="D65" s="227"/>
      <c r="E65" s="155"/>
      <c r="F65" s="227"/>
      <c r="G65" s="152"/>
      <c r="H65" s="155"/>
      <c r="I65" s="227"/>
      <c r="J65" s="152"/>
      <c r="K65" s="152"/>
      <c r="L65" s="155"/>
      <c r="M65" s="152"/>
    </row>
    <row r="66" spans="2:13">
      <c r="B66" s="364"/>
      <c r="C66" s="152"/>
      <c r="D66" s="227"/>
      <c r="E66" s="155"/>
      <c r="F66" s="227"/>
      <c r="G66" s="152"/>
      <c r="H66" s="155"/>
      <c r="I66" s="227"/>
      <c r="J66" s="152"/>
      <c r="K66" s="152"/>
      <c r="L66" s="155"/>
      <c r="M66" s="152"/>
    </row>
    <row r="67" spans="2:13">
      <c r="B67" s="364"/>
      <c r="C67" s="152"/>
      <c r="D67" s="227"/>
      <c r="E67" s="155"/>
      <c r="F67" s="227"/>
      <c r="G67" s="152"/>
      <c r="H67" s="155"/>
      <c r="I67" s="227"/>
      <c r="J67" s="152"/>
      <c r="K67" s="152"/>
      <c r="L67" s="155"/>
      <c r="M67" s="152"/>
    </row>
    <row r="68" spans="2:13">
      <c r="B68" s="364"/>
      <c r="C68" s="152"/>
      <c r="D68" s="227"/>
      <c r="E68" s="155"/>
      <c r="F68" s="227"/>
      <c r="G68" s="152"/>
      <c r="H68" s="155"/>
      <c r="I68" s="227"/>
      <c r="J68" s="152"/>
      <c r="K68" s="152"/>
      <c r="L68" s="155"/>
      <c r="M68" s="152"/>
    </row>
    <row r="69" spans="2:13">
      <c r="B69" s="364"/>
      <c r="C69" s="152"/>
      <c r="D69" s="227"/>
      <c r="E69" s="155"/>
      <c r="F69" s="227"/>
      <c r="G69" s="152"/>
      <c r="H69" s="155"/>
      <c r="I69" s="227"/>
      <c r="J69" s="152"/>
      <c r="K69" s="152"/>
      <c r="L69" s="155"/>
      <c r="M69" s="152"/>
    </row>
    <row r="70" spans="2:13">
      <c r="B70" s="258"/>
      <c r="C70" s="213"/>
      <c r="D70" s="228"/>
      <c r="E70" s="214"/>
      <c r="F70" s="228"/>
      <c r="G70" s="213"/>
      <c r="H70" s="214"/>
      <c r="I70" s="228"/>
      <c r="J70" s="213"/>
      <c r="K70" s="213"/>
      <c r="L70" s="214"/>
      <c r="M70" s="152"/>
    </row>
    <row r="71" spans="2:13" ht="40.5">
      <c r="B71" s="300" t="s">
        <v>711</v>
      </c>
      <c r="C71" s="452" t="s">
        <v>1520</v>
      </c>
      <c r="D71" s="488"/>
      <c r="E71" s="488"/>
      <c r="F71" s="488"/>
      <c r="G71" s="450"/>
      <c r="H71" s="343" t="s">
        <v>758</v>
      </c>
      <c r="I71" s="300" t="s">
        <v>17</v>
      </c>
      <c r="J71" s="400" t="s">
        <v>18</v>
      </c>
      <c r="K71" s="400" t="s">
        <v>19</v>
      </c>
      <c r="L71" s="301" t="s">
        <v>20</v>
      </c>
    </row>
    <row r="72" spans="2:13" ht="18" customHeight="1">
      <c r="B72" s="128" t="s">
        <v>731</v>
      </c>
      <c r="C72" s="458" t="str">
        <f>VLOOKUP(B72,ИСХОДНИК!A:P,3,FALSE())</f>
        <v>Универсальная прокладка DN 15-25. Мультипак 10 шт.</v>
      </c>
      <c r="D72" s="459"/>
      <c r="E72" s="459"/>
      <c r="F72" s="459"/>
      <c r="G72" s="460"/>
      <c r="H72" s="131">
        <v>7</v>
      </c>
      <c r="I72" s="131" t="str">
        <f>VLOOKUP(B72,ИСХОДНИК!A:P,15,FALSE())</f>
        <v>U6 PL40R</v>
      </c>
      <c r="J72" s="135">
        <f>VLOOKUP(B72,ИСХОДНИК!A:P,13,FALSE())</f>
        <v>12</v>
      </c>
      <c r="K72" s="135">
        <f>VLOOKUP(B72,ИСХОДНИК!A:P,14,FALSE())</f>
        <v>14.399999999999999</v>
      </c>
      <c r="L72" s="136" t="str">
        <f>IF(VLOOKUP(B72,ИСХОДНИК!A:R,18,FALSE())=1,ИСХОДНИК!$T$2,IF(VLOOKUP(B72,ИСХОДНИК!A:R,18,FALSE())=2,ИСХОДНИК!$T$5,IF(VLOOKUP(B72,ИСХОДНИК!A:R,18,FALSE())=3,ИСХОДНИК!$T$6)))</f>
        <v>◑</v>
      </c>
    </row>
    <row r="73" spans="2:13" ht="18" customHeight="1">
      <c r="B73" s="128" t="s">
        <v>733</v>
      </c>
      <c r="C73" s="458" t="str">
        <f>VLOOKUP(B73,ИСХОДНИК!A:P,3,FALSE())</f>
        <v>Универсальная прокладка DN 32-40. Мультипак 10 шт.</v>
      </c>
      <c r="D73" s="459"/>
      <c r="E73" s="459"/>
      <c r="F73" s="459"/>
      <c r="G73" s="460"/>
      <c r="H73" s="131">
        <v>7</v>
      </c>
      <c r="I73" s="131" t="str">
        <f>VLOOKUP(B73,ИСХОДНИК!A:P,15,FALSE())</f>
        <v>U6 PL40R</v>
      </c>
      <c r="J73" s="135">
        <f>VLOOKUP(B73,ИСХОДНИК!A:P,13,FALSE())</f>
        <v>15</v>
      </c>
      <c r="K73" s="135">
        <f>VLOOKUP(B73,ИСХОДНИК!A:P,14,FALSE())</f>
        <v>18</v>
      </c>
      <c r="L73" s="136" t="str">
        <f>IF(VLOOKUP(B73,ИСХОДНИК!A:R,18,FALSE())=1,ИСХОДНИК!$T$2,IF(VLOOKUP(B73,ИСХОДНИК!A:R,18,FALSE())=2,ИСХОДНИК!$T$5,IF(VLOOKUP(B73,ИСХОДНИК!A:R,18,FALSE())=3,ИСХОДНИК!$T$6)))</f>
        <v>◑</v>
      </c>
    </row>
    <row r="74" spans="2:13" ht="18" customHeight="1">
      <c r="B74" s="128" t="s">
        <v>734</v>
      </c>
      <c r="C74" s="458" t="str">
        <f>VLOOKUP(B74,ИСХОДНИК!A:P,3,FALSE())</f>
        <v>Универсальная прокладка DN 50. Мультипак 10 шт.</v>
      </c>
      <c r="D74" s="459"/>
      <c r="E74" s="459"/>
      <c r="F74" s="459"/>
      <c r="G74" s="460"/>
      <c r="H74" s="131">
        <v>7</v>
      </c>
      <c r="I74" s="131" t="str">
        <f>VLOOKUP(B74,ИСХОДНИК!A:P,15,FALSE())</f>
        <v>U6 PL40R</v>
      </c>
      <c r="J74" s="135">
        <f>VLOOKUP(B74,ИСХОДНИК!A:P,13,FALSE())</f>
        <v>24</v>
      </c>
      <c r="K74" s="135">
        <f>VLOOKUP(B74,ИСХОДНИК!A:P,14,FALSE())</f>
        <v>28.799999999999997</v>
      </c>
      <c r="L74" s="136" t="str">
        <f>IF(VLOOKUP(B74,ИСХОДНИК!A:R,18,FALSE())=1,ИСХОДНИК!$T$2,IF(VLOOKUP(B74,ИСХОДНИК!A:R,18,FALSE())=2,ИСХОДНИК!$T$5,IF(VLOOKUP(B74,ИСХОДНИК!A:R,18,FALSE())=3,ИСХОДНИК!$T$6)))</f>
        <v>◑</v>
      </c>
    </row>
    <row r="75" spans="2:13" ht="18" customHeight="1">
      <c r="B75" s="128" t="s">
        <v>735</v>
      </c>
      <c r="C75" s="458" t="str">
        <f>VLOOKUP(B75,ИСХОДНИК!A:P,3,FALSE())</f>
        <v>Универсальная прокладка DN 65. Мультипак 10 шт.</v>
      </c>
      <c r="D75" s="459"/>
      <c r="E75" s="459"/>
      <c r="F75" s="459"/>
      <c r="G75" s="460"/>
      <c r="H75" s="131">
        <v>7</v>
      </c>
      <c r="I75" s="131" t="str">
        <f>VLOOKUP(B75,ИСХОДНИК!A:P,15,FALSE())</f>
        <v>U6 PL40R</v>
      </c>
      <c r="J75" s="135">
        <f>VLOOKUP(B75,ИСХОДНИК!A:P,13,FALSE())</f>
        <v>30</v>
      </c>
      <c r="K75" s="135">
        <f>VLOOKUP(B75,ИСХОДНИК!A:P,14,FALSE())</f>
        <v>36</v>
      </c>
      <c r="L75" s="136" t="str">
        <f>IF(VLOOKUP(B75,ИСХОДНИК!A:R,18,FALSE())=1,ИСХОДНИК!$T$2,IF(VLOOKUP(B75,ИСХОДНИК!A:R,18,FALSE())=2,ИСХОДНИК!$T$5,IF(VLOOKUP(B75,ИСХОДНИК!A:R,18,FALSE())=3,ИСХОДНИК!$T$6)))</f>
        <v>◑</v>
      </c>
    </row>
    <row r="76" spans="2:13" ht="18" customHeight="1">
      <c r="B76" s="128" t="s">
        <v>736</v>
      </c>
      <c r="C76" s="458" t="str">
        <f>VLOOKUP(B76,ИСХОДНИК!A:P,3,FALSE())</f>
        <v>Универсальная прокладка DN 80. Мультипак 10 шт.</v>
      </c>
      <c r="D76" s="459"/>
      <c r="E76" s="459"/>
      <c r="F76" s="459"/>
      <c r="G76" s="460"/>
      <c r="H76" s="131">
        <v>7</v>
      </c>
      <c r="I76" s="131" t="str">
        <f>VLOOKUP(B76,ИСХОДНИК!A:P,15,FALSE())</f>
        <v>U6 PL40R</v>
      </c>
      <c r="J76" s="135">
        <f>VLOOKUP(B76,ИСХОДНИК!A:P,13,FALSE())</f>
        <v>45</v>
      </c>
      <c r="K76" s="135">
        <f>VLOOKUP(B76,ИСХОДНИК!A:P,14,FALSE())</f>
        <v>54</v>
      </c>
      <c r="L76" s="136" t="str">
        <f>IF(VLOOKUP(B76,ИСХОДНИК!A:R,18,FALSE())=1,ИСХОДНИК!$T$2,IF(VLOOKUP(B76,ИСХОДНИК!A:R,18,FALSE())=2,ИСХОДНИК!$T$5,IF(VLOOKUP(B76,ИСХОДНИК!A:R,18,FALSE())=3,ИСХОДНИК!$T$6)))</f>
        <v>◑</v>
      </c>
    </row>
    <row r="77" spans="2:13" ht="18" customHeight="1">
      <c r="B77" s="128" t="s">
        <v>737</v>
      </c>
      <c r="C77" s="458" t="str">
        <f>VLOOKUP(B77,ИСХОДНИК!A:P,3,FALSE())</f>
        <v>Универсальная прокладка DN 100. Мультипак 10 шт.</v>
      </c>
      <c r="D77" s="459"/>
      <c r="E77" s="459"/>
      <c r="F77" s="459"/>
      <c r="G77" s="460"/>
      <c r="H77" s="131">
        <v>7</v>
      </c>
      <c r="I77" s="131" t="str">
        <f>VLOOKUP(B77,ИСХОДНИК!A:P,15,FALSE())</f>
        <v>U6 PL40R</v>
      </c>
      <c r="J77" s="135">
        <f>VLOOKUP(B77,ИСХОДНИК!A:P,13,FALSE())</f>
        <v>60</v>
      </c>
      <c r="K77" s="135">
        <f>VLOOKUP(B77,ИСХОДНИК!A:P,14,FALSE())</f>
        <v>72</v>
      </c>
      <c r="L77" s="136" t="str">
        <f>IF(VLOOKUP(B77,ИСХОДНИК!A:R,18,FALSE())=1,ИСХОДНИК!$T$2,IF(VLOOKUP(B77,ИСХОДНИК!A:R,18,FALSE())=2,ИСХОДНИК!$T$5,IF(VLOOKUP(B77,ИСХОДНИК!A:R,18,FALSE())=3,ИСХОДНИК!$T$6)))</f>
        <v>◑</v>
      </c>
    </row>
    <row r="78" spans="2:13" ht="18" customHeight="1">
      <c r="B78" s="128" t="s">
        <v>738</v>
      </c>
      <c r="C78" s="458" t="str">
        <f>VLOOKUP(B78,ИСХОДНИК!A:P,3,FALSE())</f>
        <v>Универсальная прокладка DN 125. Мультипак 10 шт.</v>
      </c>
      <c r="D78" s="459"/>
      <c r="E78" s="459"/>
      <c r="F78" s="459"/>
      <c r="G78" s="460"/>
      <c r="H78" s="131">
        <v>7</v>
      </c>
      <c r="I78" s="131" t="str">
        <f>VLOOKUP(B78,ИСХОДНИК!A:P,15,FALSE())</f>
        <v>U6 PL40R</v>
      </c>
      <c r="J78" s="135">
        <f>VLOOKUP(B78,ИСХОДНИК!A:P,13,FALSE())</f>
        <v>105</v>
      </c>
      <c r="K78" s="135">
        <f>VLOOKUP(B78,ИСХОДНИК!A:P,14,FALSE())</f>
        <v>126</v>
      </c>
      <c r="L78" s="136" t="str">
        <f>IF(VLOOKUP(B78,ИСХОДНИК!A:R,18,FALSE())=1,ИСХОДНИК!$T$2,IF(VLOOKUP(B78,ИСХОДНИК!A:R,18,FALSE())=2,ИСХОДНИК!$T$5,IF(VLOOKUP(B78,ИСХОДНИК!A:R,18,FALSE())=3,ИСХОДНИК!$T$6)))</f>
        <v>◑</v>
      </c>
    </row>
    <row r="79" spans="2:13" ht="18" customHeight="1">
      <c r="B79" s="128" t="s">
        <v>739</v>
      </c>
      <c r="C79" s="458" t="str">
        <f>VLOOKUP(B79,ИСХОДНИК!A:P,3,FALSE())</f>
        <v>Универсальная прокладка DN 150. Мультипак 10 шт.</v>
      </c>
      <c r="D79" s="459"/>
      <c r="E79" s="459"/>
      <c r="F79" s="459"/>
      <c r="G79" s="460"/>
      <c r="H79" s="131">
        <v>7</v>
      </c>
      <c r="I79" s="131" t="str">
        <f>VLOOKUP(B79,ИСХОДНИК!A:P,15,FALSE())</f>
        <v>U6 PL40R</v>
      </c>
      <c r="J79" s="135">
        <f>VLOOKUP(B79,ИСХОДНИК!A:P,13,FALSE())</f>
        <v>159</v>
      </c>
      <c r="K79" s="135">
        <f>VLOOKUP(B79,ИСХОДНИК!A:P,14,FALSE())</f>
        <v>190.79999999999998</v>
      </c>
      <c r="L79" s="136" t="str">
        <f>IF(VLOOKUP(B79,ИСХОДНИК!A:R,18,FALSE())=1,ИСХОДНИК!$T$2,IF(VLOOKUP(B79,ИСХОДНИК!A:R,18,FALSE())=2,ИСХОДНИК!$T$5,IF(VLOOKUP(B79,ИСХОДНИК!A:R,18,FALSE())=3,ИСХОДНИК!$T$6)))</f>
        <v>◑</v>
      </c>
    </row>
    <row r="80" spans="2:13" ht="18" customHeight="1">
      <c r="B80" s="128" t="s">
        <v>740</v>
      </c>
      <c r="C80" s="458" t="str">
        <f>VLOOKUP(B80,ИСХОДНИК!A:P,3,FALSE())</f>
        <v>Универсальная прокладка DN 200. Мультипак 10 шт.</v>
      </c>
      <c r="D80" s="459"/>
      <c r="E80" s="459"/>
      <c r="F80" s="459"/>
      <c r="G80" s="460"/>
      <c r="H80" s="131">
        <v>7</v>
      </c>
      <c r="I80" s="131" t="str">
        <f>VLOOKUP(B80,ИСХОДНИК!A:P,15,FALSE())</f>
        <v>U6 PL40R</v>
      </c>
      <c r="J80" s="135">
        <f>VLOOKUP(B80,ИСХОДНИК!A:P,13,FALSE())</f>
        <v>235</v>
      </c>
      <c r="K80" s="135">
        <f>VLOOKUP(B80,ИСХОДНИК!A:P,14,FALSE())</f>
        <v>282</v>
      </c>
      <c r="L80" s="136" t="str">
        <f>IF(VLOOKUP(B80,ИСХОДНИК!A:R,18,FALSE())=1,ИСХОДНИК!$T$2,IF(VLOOKUP(B80,ИСХОДНИК!A:R,18,FALSE())=2,ИСХОДНИК!$T$5,IF(VLOOKUP(B80,ИСХОДНИК!A:R,18,FALSE())=3,ИСХОДНИК!$T$6)))</f>
        <v>◑</v>
      </c>
    </row>
    <row r="81" spans="2:12" ht="18" customHeight="1">
      <c r="B81" s="128" t="s">
        <v>741</v>
      </c>
      <c r="C81" s="458" t="str">
        <f>VLOOKUP(B81,ИСХОДНИК!A:P,3,FALSE())</f>
        <v>Универсальная прокладка DN 250. Мультипак 10 шт.</v>
      </c>
      <c r="D81" s="459"/>
      <c r="E81" s="459"/>
      <c r="F81" s="459"/>
      <c r="G81" s="460"/>
      <c r="H81" s="131">
        <v>7</v>
      </c>
      <c r="I81" s="131" t="str">
        <f>VLOOKUP(B81,ИСХОДНИК!A:P,15,FALSE())</f>
        <v>U6 PL40R</v>
      </c>
      <c r="J81" s="135">
        <f>VLOOKUP(B81,ИСХОДНИК!A:P,13,FALSE())</f>
        <v>350</v>
      </c>
      <c r="K81" s="135">
        <f>VLOOKUP(B81,ИСХОДНИК!A:P,14,FALSE())</f>
        <v>420</v>
      </c>
      <c r="L81" s="136" t="str">
        <f>IF(VLOOKUP(B81,ИСХОДНИК!A:R,18,FALSE())=1,ИСХОДНИК!$T$2,IF(VLOOKUP(B81,ИСХОДНИК!A:R,18,FALSE())=2,ИСХОДНИК!$T$5,IF(VLOOKUP(B81,ИСХОДНИК!A:R,18,FALSE())=3,ИСХОДНИК!$T$6)))</f>
        <v>◑</v>
      </c>
    </row>
    <row r="82" spans="2:12" ht="18" customHeight="1">
      <c r="B82" s="128" t="s">
        <v>742</v>
      </c>
      <c r="C82" s="458" t="str">
        <f>VLOOKUP(B82,ИСХОДНИК!A:P,3,FALSE())</f>
        <v>Универсальная прокладка DN 300. Мультипак 10 шт.</v>
      </c>
      <c r="D82" s="459"/>
      <c r="E82" s="459"/>
      <c r="F82" s="459"/>
      <c r="G82" s="460"/>
      <c r="H82" s="131">
        <v>7</v>
      </c>
      <c r="I82" s="131" t="str">
        <f>VLOOKUP(B82,ИСХОДНИК!A:P,15,FALSE())</f>
        <v>U6 PL40R</v>
      </c>
      <c r="J82" s="135">
        <f>VLOOKUP(B82,ИСХОДНИК!A:P,13,FALSE())</f>
        <v>470</v>
      </c>
      <c r="K82" s="135">
        <f>VLOOKUP(B82,ИСХОДНИК!A:P,14,FALSE())</f>
        <v>564</v>
      </c>
      <c r="L82" s="136" t="str">
        <f>IF(VLOOKUP(B82,ИСХОДНИК!A:R,18,FALSE())=1,ИСХОДНИК!$T$2,IF(VLOOKUP(B82,ИСХОДНИК!A:R,18,FALSE())=2,ИСХОДНИК!$T$5,IF(VLOOKUP(B82,ИСХОДНИК!A:R,18,FALSE())=3,ИСХОДНИК!$T$6)))</f>
        <v>◑</v>
      </c>
    </row>
    <row r="83" spans="2:12" ht="15" customHeight="1">
      <c r="B83" s="138"/>
      <c r="C83" s="139"/>
      <c r="D83" s="139"/>
      <c r="E83" s="139"/>
      <c r="F83" s="139"/>
      <c r="G83" s="139"/>
      <c r="H83" s="141"/>
      <c r="I83" s="141"/>
      <c r="J83" s="144"/>
      <c r="K83" s="144"/>
      <c r="L83" s="141"/>
    </row>
    <row r="84" spans="2:12" ht="18" customHeight="1">
      <c r="B84" s="128" t="s">
        <v>745</v>
      </c>
      <c r="C84" s="458" t="str">
        <f>VLOOKUP(B84,ИСХОДНИК!A:P,3,FALSE())</f>
        <v>Комплект сальникового уплотнения DN 15-25.  Мультипак: 10 комплектов.</v>
      </c>
      <c r="D84" s="459"/>
      <c r="E84" s="459"/>
      <c r="F84" s="459"/>
      <c r="G84" s="460"/>
      <c r="H84" s="341" t="s">
        <v>1605</v>
      </c>
      <c r="I84" s="131" t="str">
        <f>VLOOKUP(B84,ИСХОДНИК!A:P,15,FALSE())</f>
        <v>U6 PL40R</v>
      </c>
      <c r="J84" s="135">
        <f>VLOOKUP(B84,ИСХОДНИК!A:P,13,FALSE())</f>
        <v>150</v>
      </c>
      <c r="K84" s="135">
        <f>VLOOKUP(B84,ИСХОДНИК!A:P,14,FALSE())</f>
        <v>180</v>
      </c>
      <c r="L84" s="136" t="str">
        <f>IF(VLOOKUP(B84,ИСХОДНИК!A:R,18,FALSE())=1,ИСХОДНИК!$T$2,IF(VLOOKUP(B84,ИСХОДНИК!A:R,18,FALSE())=2,ИСХОДНИК!$T$5,IF(VLOOKUP(B84,ИСХОДНИК!A:R,18,FALSE())=3,ИСХОДНИК!$T$6)))</f>
        <v>◑</v>
      </c>
    </row>
    <row r="85" spans="2:12" ht="18" customHeight="1">
      <c r="B85" s="128" t="s">
        <v>750</v>
      </c>
      <c r="C85" s="458" t="str">
        <f>VLOOKUP(B85,ИСХОДНИК!A:P,3,FALSE())</f>
        <v>Комплект сальникового уплотнения DN 32-50. Мультипак: 10 комплектов.</v>
      </c>
      <c r="D85" s="459"/>
      <c r="E85" s="459"/>
      <c r="F85" s="459"/>
      <c r="G85" s="460"/>
      <c r="H85" s="341" t="s">
        <v>1605</v>
      </c>
      <c r="I85" s="131" t="str">
        <f>VLOOKUP(B85,ИСХОДНИК!A:P,15,FALSE())</f>
        <v>U6 PL40R</v>
      </c>
      <c r="J85" s="135">
        <f>VLOOKUP(B85,ИСХОДНИК!A:P,13,FALSE())</f>
        <v>255</v>
      </c>
      <c r="K85" s="135">
        <f>VLOOKUP(B85,ИСХОДНИК!A:P,14,FALSE())</f>
        <v>306</v>
      </c>
      <c r="L85" s="136" t="str">
        <f>IF(VLOOKUP(B85,ИСХОДНИК!A:R,18,FALSE())=1,ИСХОДНИК!$T$2,IF(VLOOKUP(B85,ИСХОДНИК!A:R,18,FALSE())=2,ИСХОДНИК!$T$5,IF(VLOOKUP(B85,ИСХОДНИК!A:R,18,FALSE())=3,ИСХОДНИК!$T$6)))</f>
        <v>◑</v>
      </c>
    </row>
    <row r="86" spans="2:12" ht="18" customHeight="1">
      <c r="B86" s="128" t="s">
        <v>751</v>
      </c>
      <c r="C86" s="458" t="str">
        <f>VLOOKUP(B86,ИСХОДНИК!A:P,3,FALSE())</f>
        <v>Комплект сальникового уплотнения DN 65. Мультипак: 10 комплектов.</v>
      </c>
      <c r="D86" s="459"/>
      <c r="E86" s="459"/>
      <c r="F86" s="459"/>
      <c r="G86" s="460"/>
      <c r="H86" s="341" t="s">
        <v>1605</v>
      </c>
      <c r="I86" s="131" t="str">
        <f>VLOOKUP(B86,ИСХОДНИК!A:P,15,FALSE())</f>
        <v>U6 PL40R</v>
      </c>
      <c r="J86" s="135">
        <f>VLOOKUP(B86,ИСХОДНИК!A:P,13,FALSE())</f>
        <v>499</v>
      </c>
      <c r="K86" s="135">
        <f>VLOOKUP(B86,ИСХОДНИК!A:P,14,FALSE())</f>
        <v>598.79999999999995</v>
      </c>
      <c r="L86" s="136" t="str">
        <f>IF(VLOOKUP(B86,ИСХОДНИК!A:R,18,FALSE())=1,ИСХОДНИК!$T$2,IF(VLOOKUP(B86,ИСХОДНИК!A:R,18,FALSE())=2,ИСХОДНИК!$T$5,IF(VLOOKUP(B86,ИСХОДНИК!A:R,18,FALSE())=3,ИСХОДНИК!$T$6)))</f>
        <v>◑</v>
      </c>
    </row>
    <row r="87" spans="2:12" ht="18" customHeight="1">
      <c r="B87" s="128" t="s">
        <v>752</v>
      </c>
      <c r="C87" s="458" t="str">
        <f>VLOOKUP(B87,ИСХОДНИК!A:P,3,FALSE())</f>
        <v>Комплект сальникового уплотнения DN 80.  Мультипак: 10 комплектов.</v>
      </c>
      <c r="D87" s="459"/>
      <c r="E87" s="459"/>
      <c r="F87" s="459"/>
      <c r="G87" s="460"/>
      <c r="H87" s="341" t="s">
        <v>1605</v>
      </c>
      <c r="I87" s="131" t="str">
        <f>VLOOKUP(B87,ИСХОДНИК!A:P,15,FALSE())</f>
        <v>U6 PL40R</v>
      </c>
      <c r="J87" s="135">
        <f>VLOOKUP(B87,ИСХОДНИК!A:P,13,FALSE())</f>
        <v>580</v>
      </c>
      <c r="K87" s="135">
        <f>VLOOKUP(B87,ИСХОДНИК!A:P,14,FALSE())</f>
        <v>696</v>
      </c>
      <c r="L87" s="136" t="str">
        <f>IF(VLOOKUP(B87,ИСХОДНИК!A:R,18,FALSE())=1,ИСХОДНИК!$T$2,IF(VLOOKUP(B87,ИСХОДНИК!A:R,18,FALSE())=2,ИСХОДНИК!$T$5,IF(VLOOKUP(B87,ИСХОДНИК!A:R,18,FALSE())=3,ИСХОДНИК!$T$6)))</f>
        <v>◑</v>
      </c>
    </row>
    <row r="88" spans="2:12" ht="18" customHeight="1">
      <c r="B88" s="128" t="s">
        <v>753</v>
      </c>
      <c r="C88" s="458" t="str">
        <f>VLOOKUP(B88,ИСХОДНИК!A:P,3,FALSE())</f>
        <v>Комплект сальникового уплотнения DN 100-150.Мультипак: 5 комплектов.</v>
      </c>
      <c r="D88" s="459"/>
      <c r="E88" s="459"/>
      <c r="F88" s="459"/>
      <c r="G88" s="460"/>
      <c r="H88" s="341" t="s">
        <v>1605</v>
      </c>
      <c r="I88" s="131" t="str">
        <f>VLOOKUP(B88,ИСХОДНИК!A:P,15,FALSE())</f>
        <v>U6 PL40R</v>
      </c>
      <c r="J88" s="135">
        <f>VLOOKUP(B88,ИСХОДНИК!A:P,13,FALSE())</f>
        <v>480</v>
      </c>
      <c r="K88" s="135">
        <f>VLOOKUP(B88,ИСХОДНИК!A:P,14,FALSE())</f>
        <v>576</v>
      </c>
      <c r="L88" s="136" t="str">
        <f>IF(VLOOKUP(B88,ИСХОДНИК!A:R,18,FALSE())=1,ИСХОДНИК!$T$2,IF(VLOOKUP(B88,ИСХОДНИК!A:R,18,FALSE())=2,ИСХОДНИК!$T$5,IF(VLOOKUP(B88,ИСХОДНИК!A:R,18,FALSE())=3,ИСХОДНИК!$T$6)))</f>
        <v>◑</v>
      </c>
    </row>
    <row r="89" spans="2:12" ht="18" customHeight="1">
      <c r="B89" s="128" t="s">
        <v>754</v>
      </c>
      <c r="C89" s="458" t="str">
        <f>VLOOKUP(B89,ИСХОДНИК!A:P,3,FALSE())</f>
        <v xml:space="preserve">Комплект сальникового уплотнения DN 200. </v>
      </c>
      <c r="D89" s="459"/>
      <c r="E89" s="459"/>
      <c r="F89" s="459"/>
      <c r="G89" s="460"/>
      <c r="H89" s="341" t="s">
        <v>1605</v>
      </c>
      <c r="I89" s="131" t="str">
        <f>VLOOKUP(B89,ИСХОДНИК!A:P,15,FALSE())</f>
        <v>U6 PL40R</v>
      </c>
      <c r="J89" s="135">
        <f>VLOOKUP(B89,ИСХОДНИК!A:P,13,FALSE())</f>
        <v>350</v>
      </c>
      <c r="K89" s="135">
        <f>VLOOKUP(B89,ИСХОДНИК!A:P,14,FALSE())</f>
        <v>420</v>
      </c>
      <c r="L89" s="136" t="str">
        <f>IF(VLOOKUP(B89,ИСХОДНИК!A:R,18,FALSE())=1,ИСХОДНИК!$T$2,IF(VLOOKUP(B89,ИСХОДНИК!A:R,18,FALSE())=2,ИСХОДНИК!$T$5,IF(VLOOKUP(B89,ИСХОДНИК!A:R,18,FALSE())=3,ИСХОДНИК!$T$6)))</f>
        <v>◑</v>
      </c>
    </row>
    <row r="90" spans="2:12" ht="15" customHeight="1">
      <c r="B90" s="138"/>
      <c r="C90" s="139"/>
      <c r="D90" s="139"/>
      <c r="E90" s="139"/>
      <c r="F90" s="139"/>
      <c r="G90" s="139"/>
      <c r="H90" s="232"/>
      <c r="I90" s="141"/>
      <c r="J90" s="144"/>
      <c r="K90" s="144"/>
      <c r="L90" s="141"/>
    </row>
    <row r="91" spans="2:12" ht="18" customHeight="1">
      <c r="B91" s="128" t="s">
        <v>1607</v>
      </c>
      <c r="C91" s="456" t="str">
        <f>VLOOKUP(B91,ИСХОДНИК!A:P,3,FALSE())</f>
        <v>Колпачок с прокладкой для SVA, SCA, REG (DN 15-25).</v>
      </c>
      <c r="D91" s="456"/>
      <c r="E91" s="456"/>
      <c r="F91" s="456"/>
      <c r="G91" s="456"/>
      <c r="H91" s="341">
        <v>14</v>
      </c>
      <c r="I91" s="131" t="str">
        <f>VLOOKUP(B91,ИСХОДНИК!A:P,15,FALSE())</f>
        <v>U6 PL40R</v>
      </c>
      <c r="J91" s="135">
        <f>VLOOKUP(B91,ИСХОДНИК!A:P,13,FALSE())</f>
        <v>11</v>
      </c>
      <c r="K91" s="135">
        <f>VLOOKUP(B91,ИСХОДНИК!A:P,14,FALSE())</f>
        <v>13.2</v>
      </c>
      <c r="L91" s="136" t="str">
        <f>IF(VLOOKUP(B91,ИСХОДНИК!A:R,18,FALSE())=1,ИСХОДНИК!$T$2,IF(VLOOKUP(B91,ИСХОДНИК!A:R,18,FALSE())=2,ИСХОДНИК!$T$5,IF(VLOOKUP(B91,ИСХОДНИК!A:R,18,FALSE())=3,ИСХОДНИК!$T$6)))</f>
        <v>◑</v>
      </c>
    </row>
    <row r="92" spans="2:12" ht="18" customHeight="1">
      <c r="B92" s="128" t="s">
        <v>1608</v>
      </c>
      <c r="C92" s="456" t="str">
        <f>VLOOKUP(B92,ИСХОДНИК!A:P,3,FALSE())</f>
        <v xml:space="preserve">Колпачок с прокладкой для SVA, SCA, REG (DN 32-50). </v>
      </c>
      <c r="D92" s="456"/>
      <c r="E92" s="456"/>
      <c r="F92" s="456"/>
      <c r="G92" s="456"/>
      <c r="H92" s="341">
        <v>14</v>
      </c>
      <c r="I92" s="131" t="str">
        <f>VLOOKUP(B92,ИСХОДНИК!A:P,15,FALSE())</f>
        <v>U6 PL40R</v>
      </c>
      <c r="J92" s="135">
        <f>VLOOKUP(B92,ИСХОДНИК!A:P,13,FALSE())</f>
        <v>19</v>
      </c>
      <c r="K92" s="135">
        <f>VLOOKUP(B92,ИСХОДНИК!A:P,14,FALSE())</f>
        <v>22.8</v>
      </c>
      <c r="L92" s="136" t="str">
        <f>IF(VLOOKUP(B92,ИСХОДНИК!A:R,18,FALSE())=1,ИСХОДНИК!$T$2,IF(VLOOKUP(B92,ИСХОДНИК!A:R,18,FALSE())=2,ИСХОДНИК!$T$5,IF(VLOOKUP(B92,ИСХОДНИК!A:R,18,FALSE())=3,ИСХОДНИК!$T$6)))</f>
        <v>◑</v>
      </c>
    </row>
    <row r="93" spans="2:12" ht="18" customHeight="1">
      <c r="B93" s="128" t="s">
        <v>1610</v>
      </c>
      <c r="C93" s="456" t="str">
        <f>VLOOKUP(B93,ИСХОДНИК!A:P,3,FALSE())</f>
        <v>Колпачок с прокладкой для SVA, SCA, REG (DN 65)</v>
      </c>
      <c r="D93" s="456"/>
      <c r="E93" s="456"/>
      <c r="F93" s="456"/>
      <c r="G93" s="456"/>
      <c r="H93" s="341">
        <v>14</v>
      </c>
      <c r="I93" s="131" t="str">
        <f>VLOOKUP(B93,ИСХОДНИК!A:P,15,FALSE())</f>
        <v>U6 PL40R</v>
      </c>
      <c r="J93" s="135">
        <f>VLOOKUP(B93,ИСХОДНИК!A:P,13,FALSE())</f>
        <v>21</v>
      </c>
      <c r="K93" s="135">
        <f>VLOOKUP(B93,ИСХОДНИК!A:P,14,FALSE())</f>
        <v>25.2</v>
      </c>
      <c r="L93" s="136" t="str">
        <f>IF(VLOOKUP(B93,ИСХОДНИК!A:R,18,FALSE())=1,ИСХОДНИК!$T$2,IF(VLOOKUP(B93,ИСХОДНИК!A:R,18,FALSE())=2,ИСХОДНИК!$T$5,IF(VLOOKUP(B93,ИСХОДНИК!A:R,18,FALSE())=3,ИСХОДНИК!$T$6)))</f>
        <v>◑</v>
      </c>
    </row>
    <row r="94" spans="2:12" ht="18" customHeight="1">
      <c r="B94" s="128" t="s">
        <v>1611</v>
      </c>
      <c r="C94" s="456" t="str">
        <f>VLOOKUP(B94,ИСХОДНИК!A:P,3,FALSE())</f>
        <v>Колпачок с прокладкой для SVA, SCA (DN 80-100)</v>
      </c>
      <c r="D94" s="456"/>
      <c r="E94" s="456"/>
      <c r="F94" s="456"/>
      <c r="G94" s="456"/>
      <c r="H94" s="341">
        <v>14</v>
      </c>
      <c r="I94" s="131" t="str">
        <f>VLOOKUP(B94,ИСХОДНИК!A:P,15,FALSE())</f>
        <v>U6 PL40R</v>
      </c>
      <c r="J94" s="135">
        <f>VLOOKUP(B94,ИСХОДНИК!A:P,13,FALSE())</f>
        <v>33</v>
      </c>
      <c r="K94" s="135">
        <f>VLOOKUP(B94,ИСХОДНИК!A:P,14,FALSE())</f>
        <v>39.6</v>
      </c>
      <c r="L94" s="136" t="str">
        <f>IF(VLOOKUP(B94,ИСХОДНИК!A:R,18,FALSE())=1,ИСХОДНИК!$T$2,IF(VLOOKUP(B94,ИСХОДНИК!A:R,18,FALSE())=2,ИСХОДНИК!$T$5,IF(VLOOKUP(B94,ИСХОДНИК!A:R,18,FALSE())=3,ИСХОДНИК!$T$6)))</f>
        <v>◑</v>
      </c>
    </row>
    <row r="95" spans="2:12" ht="18" customHeight="1">
      <c r="B95" s="128" t="s">
        <v>1612</v>
      </c>
      <c r="C95" s="456" t="str">
        <f>VLOOKUP(B95,ИСХОДНИК!A:P,3,FALSE())</f>
        <v>Колпачок с прокладкой для SVA, SCA (DN 125-150)</v>
      </c>
      <c r="D95" s="456"/>
      <c r="E95" s="456"/>
      <c r="F95" s="456"/>
      <c r="G95" s="456"/>
      <c r="H95" s="341">
        <v>14</v>
      </c>
      <c r="I95" s="131" t="str">
        <f>VLOOKUP(B95,ИСХОДНИК!A:P,15,FALSE())</f>
        <v>U6 PL40R</v>
      </c>
      <c r="J95" s="135">
        <f>VLOOKUP(B95,ИСХОДНИК!A:P,13,FALSE())</f>
        <v>49</v>
      </c>
      <c r="K95" s="135">
        <f>VLOOKUP(B95,ИСХОДНИК!A:P,14,FALSE())</f>
        <v>58.8</v>
      </c>
      <c r="L95" s="136" t="str">
        <f>IF(VLOOKUP(B95,ИСХОДНИК!A:R,18,FALSE())=1,ИСХОДНИК!$T$2,IF(VLOOKUP(B95,ИСХОДНИК!A:R,18,FALSE())=2,ИСХОДНИК!$T$5,IF(VLOOKUP(B95,ИСХОДНИК!A:R,18,FALSE())=3,ИСХОДНИК!$T$6)))</f>
        <v>◑</v>
      </c>
    </row>
    <row r="96" spans="2:12" ht="15" customHeight="1">
      <c r="B96" s="138"/>
      <c r="C96" s="139"/>
      <c r="D96" s="139"/>
      <c r="E96" s="139"/>
      <c r="F96" s="139"/>
      <c r="G96" s="139"/>
      <c r="H96" s="232"/>
      <c r="I96" s="141"/>
      <c r="J96" s="144"/>
      <c r="K96" s="144"/>
      <c r="L96" s="141"/>
    </row>
    <row r="97" spans="2:12" ht="18" customHeight="1">
      <c r="B97" s="128" t="s">
        <v>1618</v>
      </c>
      <c r="C97" s="456" t="str">
        <f>VLOOKUP(B97,ИСХОДНИК!A:P,3,FALSE())</f>
        <v>Маховик (60 мм) для клапанов SVA, REG, SCA DN 15-25</v>
      </c>
      <c r="D97" s="456"/>
      <c r="E97" s="456"/>
      <c r="F97" s="456"/>
      <c r="G97" s="456"/>
      <c r="H97" s="341">
        <v>15</v>
      </c>
      <c r="I97" s="131" t="str">
        <f>VLOOKUP(B97,ИСХОДНИК!A:P,15,FALSE())</f>
        <v>U6 PL40R</v>
      </c>
      <c r="J97" s="135">
        <f>VLOOKUP(B97,ИСХОДНИК!A:P,13,FALSE())</f>
        <v>29</v>
      </c>
      <c r="K97" s="135">
        <f>VLOOKUP(B97,ИСХОДНИК!A:P,14,FALSE())</f>
        <v>34.799999999999997</v>
      </c>
      <c r="L97" s="327" t="str">
        <f>IF(VLOOKUP(B97,ИСХОДНИК!A:R,18,FALSE())=1,ИСХОДНИК!$T$2,IF(VLOOKUP(B97,ИСХОДНИК!A:R,18,FALSE())=2,ИСХОДНИК!$T$5,IF(VLOOKUP(B97,ИСХОДНИК!A:R,18,FALSE())=3,ИСХОДНИК!$T$6)))</f>
        <v>○</v>
      </c>
    </row>
    <row r="98" spans="2:12" ht="18" customHeight="1">
      <c r="B98" s="128" t="s">
        <v>1619</v>
      </c>
      <c r="C98" s="456" t="str">
        <f>VLOOKUP(B98,ИСХОДНИК!A:P,3,FALSE())</f>
        <v>Маховик (80 мм) для клапанов SVA, REG, SCA DN 32-40</v>
      </c>
      <c r="D98" s="456"/>
      <c r="E98" s="456"/>
      <c r="F98" s="456"/>
      <c r="G98" s="456"/>
      <c r="H98" s="341">
        <v>15</v>
      </c>
      <c r="I98" s="131" t="str">
        <f>VLOOKUP(B98,ИСХОДНИК!A:P,15,FALSE())</f>
        <v>U6 PL40R</v>
      </c>
      <c r="J98" s="135">
        <f>VLOOKUP(B98,ИСХОДНИК!A:P,13,FALSE())</f>
        <v>39</v>
      </c>
      <c r="K98" s="135">
        <f>VLOOKUP(B98,ИСХОДНИК!A:P,14,FALSE())</f>
        <v>46.8</v>
      </c>
      <c r="L98" s="327" t="str">
        <f>IF(VLOOKUP(B98,ИСХОДНИК!A:R,18,FALSE())=1,ИСХОДНИК!$T$2,IF(VLOOKUP(B98,ИСХОДНИК!A:R,18,FALSE())=2,ИСХОДНИК!$T$5,IF(VLOOKUP(B98,ИСХОДНИК!A:R,18,FALSE())=3,ИСХОДНИК!$T$6)))</f>
        <v>○</v>
      </c>
    </row>
    <row r="99" spans="2:12" ht="18" customHeight="1">
      <c r="B99" s="128" t="s">
        <v>1620</v>
      </c>
      <c r="C99" s="456" t="str">
        <f>VLOOKUP(B99,ИСХОДНИК!A:P,3,FALSE())</f>
        <v>Маховик (100 мм) для клапанов SVA, REG, SCA DN 50</v>
      </c>
      <c r="D99" s="456"/>
      <c r="E99" s="456"/>
      <c r="F99" s="456"/>
      <c r="G99" s="456"/>
      <c r="H99" s="341">
        <v>15</v>
      </c>
      <c r="I99" s="131" t="str">
        <f>VLOOKUP(B99,ИСХОДНИК!A:P,15,FALSE())</f>
        <v>U6 PL40R</v>
      </c>
      <c r="J99" s="135">
        <f>VLOOKUP(B99,ИСХОДНИК!A:P,13,FALSE())</f>
        <v>49</v>
      </c>
      <c r="K99" s="135">
        <f>VLOOKUP(B99,ИСХОДНИК!A:P,14,FALSE())</f>
        <v>58.8</v>
      </c>
      <c r="L99" s="327" t="str">
        <f>IF(VLOOKUP(B99,ИСХОДНИК!A:R,18,FALSE())=1,ИСХОДНИК!$T$2,IF(VLOOKUP(B99,ИСХОДНИК!A:R,18,FALSE())=2,ИСХОДНИК!$T$5,IF(VLOOKUP(B99,ИСХОДНИК!A:R,18,FALSE())=3,ИСХОДНИК!$T$6)))</f>
        <v>○</v>
      </c>
    </row>
    <row r="100" spans="2:12" ht="18" customHeight="1">
      <c r="B100" s="128" t="s">
        <v>1621</v>
      </c>
      <c r="C100" s="456" t="str">
        <f>VLOOKUP(B100,ИСХОДНИК!A:P,3,FALSE())</f>
        <v>Маховик (120 мм) для клапанов SVA, REG, SCA DN 65</v>
      </c>
      <c r="D100" s="456"/>
      <c r="E100" s="456"/>
      <c r="F100" s="456"/>
      <c r="G100" s="456"/>
      <c r="H100" s="341">
        <v>15</v>
      </c>
      <c r="I100" s="131" t="str">
        <f>VLOOKUP(B100,ИСХОДНИК!A:P,15,FALSE())</f>
        <v>U6 PL40R</v>
      </c>
      <c r="J100" s="135">
        <f>VLOOKUP(B100,ИСХОДНИК!A:P,13,FALSE())</f>
        <v>59</v>
      </c>
      <c r="K100" s="135">
        <f>VLOOKUP(B100,ИСХОДНИК!A:P,14,FALSE())</f>
        <v>70.8</v>
      </c>
      <c r="L100" s="327" t="str">
        <f>IF(VLOOKUP(B100,ИСХОДНИК!A:R,18,FALSE())=1,ИСХОДНИК!$T$2,IF(VLOOKUP(B100,ИСХОДНИК!A:R,18,FALSE())=2,ИСХОДНИК!$T$5,IF(VLOOKUP(B100,ИСХОДНИК!A:R,18,FALSE())=3,ИСХОДНИК!$T$6)))</f>
        <v>○</v>
      </c>
    </row>
    <row r="101" spans="2:12" ht="18" customHeight="1">
      <c r="B101" s="128" t="s">
        <v>1622</v>
      </c>
      <c r="C101" s="456" t="str">
        <f>VLOOKUP(B101,ИСХОДНИК!A:P,3,FALSE())</f>
        <v>Маховик (160 мм) для клапанов SVA, SCA DN 80</v>
      </c>
      <c r="D101" s="456"/>
      <c r="E101" s="456"/>
      <c r="F101" s="456"/>
      <c r="G101" s="456"/>
      <c r="H101" s="341">
        <v>15</v>
      </c>
      <c r="I101" s="131" t="str">
        <f>VLOOKUP(B101,ИСХОДНИК!A:P,15,FALSE())</f>
        <v>U6 PL40R</v>
      </c>
      <c r="J101" s="135">
        <f>VLOOKUP(B101,ИСХОДНИК!A:P,13,FALSE())</f>
        <v>75</v>
      </c>
      <c r="K101" s="135">
        <f>VLOOKUP(B101,ИСХОДНИК!A:P,14,FALSE())</f>
        <v>90</v>
      </c>
      <c r="L101" s="327" t="str">
        <f>IF(VLOOKUP(B101,ИСХОДНИК!A:R,18,FALSE())=1,ИСХОДНИК!$T$2,IF(VLOOKUP(B101,ИСХОДНИК!A:R,18,FALSE())=2,ИСХОДНИК!$T$5,IF(VLOOKUP(B101,ИСХОДНИК!A:R,18,FALSE())=3,ИСХОДНИК!$T$6)))</f>
        <v>○</v>
      </c>
    </row>
    <row r="102" spans="2:12" ht="18" customHeight="1">
      <c r="B102" s="128" t="s">
        <v>1623</v>
      </c>
      <c r="C102" s="456" t="str">
        <f>VLOOKUP(B102,ИСХОДНИК!A:P,3,FALSE())</f>
        <v>Маховик (180 мм) для клапанов SVA, SCA DN 100</v>
      </c>
      <c r="D102" s="456"/>
      <c r="E102" s="456"/>
      <c r="F102" s="456"/>
      <c r="G102" s="456"/>
      <c r="H102" s="341">
        <v>15</v>
      </c>
      <c r="I102" s="131" t="str">
        <f>VLOOKUP(B102,ИСХОДНИК!A:P,15,FALSE())</f>
        <v>U6 PL40R</v>
      </c>
      <c r="J102" s="135">
        <f>VLOOKUP(B102,ИСХОДНИК!A:P,13,FALSE())</f>
        <v>85</v>
      </c>
      <c r="K102" s="135">
        <f>VLOOKUP(B102,ИСХОДНИК!A:P,14,FALSE())</f>
        <v>102</v>
      </c>
      <c r="L102" s="327" t="str">
        <f>IF(VLOOKUP(B102,ИСХОДНИК!A:R,18,FALSE())=1,ИСХОДНИК!$T$2,IF(VLOOKUP(B102,ИСХОДНИК!A:R,18,FALSE())=2,ИСХОДНИК!$T$5,IF(VLOOKUP(B102,ИСХОДНИК!A:R,18,FALSE())=3,ИСХОДНИК!$T$6)))</f>
        <v>○</v>
      </c>
    </row>
    <row r="103" spans="2:12" ht="18" customHeight="1">
      <c r="B103" s="128" t="s">
        <v>1624</v>
      </c>
      <c r="C103" s="456" t="str">
        <f>VLOOKUP(B103,ИСХОДНИК!A:P,3,FALSE())</f>
        <v>Маховик (200 мм) для клапанов SVA, SCA DN 125</v>
      </c>
      <c r="D103" s="456"/>
      <c r="E103" s="456"/>
      <c r="F103" s="456"/>
      <c r="G103" s="456"/>
      <c r="H103" s="341">
        <v>15</v>
      </c>
      <c r="I103" s="131" t="str">
        <f>VLOOKUP(B103,ИСХОДНИК!A:P,15,FALSE())</f>
        <v>U6 PL40R</v>
      </c>
      <c r="J103" s="135">
        <f>VLOOKUP(B103,ИСХОДНИК!A:P,13,FALSE())</f>
        <v>95</v>
      </c>
      <c r="K103" s="135">
        <f>VLOOKUP(B103,ИСХОДНИК!A:P,14,FALSE())</f>
        <v>114</v>
      </c>
      <c r="L103" s="327" t="str">
        <f>IF(VLOOKUP(B103,ИСХОДНИК!A:R,18,FALSE())=1,ИСХОДНИК!$T$2,IF(VLOOKUP(B103,ИСХОДНИК!A:R,18,FALSE())=2,ИСХОДНИК!$T$5,IF(VLOOKUP(B103,ИСХОДНИК!A:R,18,FALSE())=3,ИСХОДНИК!$T$6)))</f>
        <v>○</v>
      </c>
    </row>
    <row r="104" spans="2:12" ht="18" customHeight="1">
      <c r="B104" s="128" t="s">
        <v>1625</v>
      </c>
      <c r="C104" s="456" t="str">
        <f>VLOOKUP(B104,ИСХОДНИК!A:P,3,FALSE())</f>
        <v>Маховик (250 мм) для клапанов SVA SCA DN 150</v>
      </c>
      <c r="D104" s="456"/>
      <c r="E104" s="456"/>
      <c r="F104" s="456"/>
      <c r="G104" s="456"/>
      <c r="H104" s="341">
        <v>15</v>
      </c>
      <c r="I104" s="131" t="str">
        <f>VLOOKUP(B104,ИСХОДНИК!A:P,15,FALSE())</f>
        <v>U6 PL40R</v>
      </c>
      <c r="J104" s="135">
        <f>VLOOKUP(B104,ИСХОДНИК!A:P,13,FALSE())</f>
        <v>120</v>
      </c>
      <c r="K104" s="135">
        <f>VLOOKUP(B104,ИСХОДНИК!A:P,14,FALSE())</f>
        <v>144</v>
      </c>
      <c r="L104" s="327" t="str">
        <f>IF(VLOOKUP(B104,ИСХОДНИК!A:R,18,FALSE())=1,ИСХОДНИК!$T$2,IF(VLOOKUP(B104,ИСХОДНИК!A:R,18,FALSE())=2,ИСХОДНИК!$T$5,IF(VLOOKUP(B104,ИСХОДНИК!A:R,18,FALSE())=3,ИСХОДНИК!$T$6)))</f>
        <v>○</v>
      </c>
    </row>
  </sheetData>
  <autoFilter ref="B11:L11" xr:uid="{00000000-0001-0000-0300-000000000000}"/>
  <mergeCells count="41">
    <mergeCell ref="C71:G71"/>
    <mergeCell ref="C72:G72"/>
    <mergeCell ref="C73:G73"/>
    <mergeCell ref="C74:G74"/>
    <mergeCell ref="C75:G75"/>
    <mergeCell ref="C76:G76"/>
    <mergeCell ref="C77:G77"/>
    <mergeCell ref="C78:G78"/>
    <mergeCell ref="C79:G79"/>
    <mergeCell ref="C80:G80"/>
    <mergeCell ref="C81:G81"/>
    <mergeCell ref="C98:G98"/>
    <mergeCell ref="C99:G99"/>
    <mergeCell ref="C100:G100"/>
    <mergeCell ref="C101:G101"/>
    <mergeCell ref="C82:G82"/>
    <mergeCell ref="C84:G84"/>
    <mergeCell ref="C85:G85"/>
    <mergeCell ref="C92:G92"/>
    <mergeCell ref="C93:G93"/>
    <mergeCell ref="C94:G94"/>
    <mergeCell ref="C95:G95"/>
    <mergeCell ref="C97:G97"/>
    <mergeCell ref="C102:G102"/>
    <mergeCell ref="C103:G103"/>
    <mergeCell ref="C104:G104"/>
    <mergeCell ref="C86:G86"/>
    <mergeCell ref="C87:G87"/>
    <mergeCell ref="C88:G88"/>
    <mergeCell ref="C89:G89"/>
    <mergeCell ref="C91:G91"/>
    <mergeCell ref="B55:M55"/>
    <mergeCell ref="B3:G3"/>
    <mergeCell ref="B32:L32"/>
    <mergeCell ref="N2:S2"/>
    <mergeCell ref="P3:Q9"/>
    <mergeCell ref="N10:N11"/>
    <mergeCell ref="O10:O11"/>
    <mergeCell ref="P10:Q10"/>
    <mergeCell ref="R10:S10"/>
    <mergeCell ref="I10:L10"/>
  </mergeCells>
  <phoneticPr fontId="11" type="noConversion"/>
  <pageMargins left="0.75" right="0.75" top="1" bottom="1" header="0.511811023622047" footer="0.5"/>
  <pageSetup paperSize="9" orientation="portrait" horizontalDpi="300" verticalDpi="300" r:id="rId1"/>
  <headerFooter>
    <oddFooter>&amp;C&amp;1#&amp;"Calibri,Обычный"&amp;10&amp;K000000Classified as Business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/>
  <dimension ref="A1:AG73"/>
  <sheetViews>
    <sheetView showGridLines="0" zoomScale="130" zoomScaleNormal="130" workbookViewId="0">
      <selection activeCell="B12" sqref="B12"/>
    </sheetView>
  </sheetViews>
  <sheetFormatPr defaultColWidth="9.28515625" defaultRowHeight="12.75"/>
  <cols>
    <col min="1" max="1" width="2" style="149" customWidth="1"/>
    <col min="2" max="2" width="15.7109375" style="151" customWidth="1"/>
    <col min="3" max="3" width="21.7109375" style="149" customWidth="1"/>
    <col min="4" max="4" width="13.7109375" style="149" customWidth="1"/>
    <col min="5" max="5" width="25.140625" style="149" customWidth="1"/>
    <col min="6" max="6" width="9.28515625" style="149" customWidth="1"/>
    <col min="7" max="7" width="22.28515625" style="149" customWidth="1"/>
    <col min="8" max="8" width="9.42578125" style="149" customWidth="1"/>
    <col min="9" max="9" width="17.42578125" style="149" customWidth="1"/>
    <col min="10" max="10" width="8.5703125" style="149" hidden="1" customWidth="1"/>
    <col min="11" max="11" width="9" style="149" hidden="1" customWidth="1"/>
    <col min="12" max="12" width="9.140625" style="149" hidden="1" customWidth="1"/>
    <col min="13" max="13" width="8" style="149" hidden="1" customWidth="1"/>
    <col min="14" max="14" width="14.7109375" style="149" customWidth="1"/>
    <col min="15" max="15" width="16" style="149" bestFit="1" customWidth="1"/>
    <col min="16" max="16" width="10.42578125" style="149" customWidth="1"/>
    <col min="17" max="17" width="11.28515625" style="149" customWidth="1"/>
    <col min="18" max="18" width="6.28515625" style="151" customWidth="1"/>
    <col min="19" max="19" width="3" style="149" customWidth="1"/>
    <col min="20" max="20" width="14.85546875" style="149" customWidth="1"/>
    <col min="21" max="21" width="16.5703125" style="171" customWidth="1"/>
    <col min="22" max="22" width="16.42578125" style="172" customWidth="1"/>
    <col min="23" max="23" width="12.28515625" style="149" customWidth="1"/>
    <col min="24" max="24" width="11.42578125" style="149" customWidth="1"/>
    <col min="25" max="25" width="9.28515625" style="149"/>
    <col min="26" max="26" width="5.85546875" style="149" customWidth="1"/>
    <col min="27" max="27" width="5" style="149" customWidth="1"/>
    <col min="28" max="29" width="9.28515625" style="149"/>
    <col min="30" max="30" width="11.7109375" style="149" customWidth="1"/>
    <col min="31" max="31" width="11.42578125" style="149" customWidth="1"/>
    <col min="32" max="32" width="13.7109375" style="149" customWidth="1"/>
    <col min="33" max="33" width="10.85546875" style="149" customWidth="1"/>
    <col min="34" max="16384" width="9.28515625" style="149"/>
  </cols>
  <sheetData>
    <row r="1" spans="1:33" ht="10.5" customHeight="1"/>
    <row r="2" spans="1:33" ht="41.25" customHeight="1">
      <c r="B2" s="285" t="s">
        <v>144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9"/>
      <c r="S2" s="173"/>
      <c r="T2" s="492" t="s">
        <v>145</v>
      </c>
      <c r="U2" s="493"/>
      <c r="V2" s="493"/>
      <c r="W2" s="493"/>
      <c r="X2" s="493"/>
      <c r="Y2" s="493"/>
      <c r="Z2" s="494"/>
      <c r="AB2" s="439" t="s">
        <v>1598</v>
      </c>
      <c r="AC2" s="440"/>
      <c r="AD2" s="440"/>
      <c r="AE2" s="440"/>
      <c r="AF2" s="440"/>
      <c r="AG2" s="441"/>
    </row>
    <row r="3" spans="1:33" ht="60" customHeight="1">
      <c r="B3" s="489" t="s">
        <v>146</v>
      </c>
      <c r="C3" s="489"/>
      <c r="D3" s="489"/>
      <c r="E3" s="489"/>
      <c r="F3" s="489"/>
      <c r="G3" s="489"/>
      <c r="H3" s="489"/>
      <c r="I3" s="117"/>
      <c r="J3" s="111"/>
      <c r="K3" s="111"/>
      <c r="L3" s="111"/>
      <c r="M3" s="111"/>
      <c r="N3" s="111"/>
      <c r="O3" s="111"/>
      <c r="P3" s="111"/>
      <c r="Q3" s="111"/>
      <c r="R3" s="174"/>
      <c r="S3" s="173"/>
      <c r="T3" s="175"/>
      <c r="U3" s="176"/>
      <c r="V3" s="177"/>
      <c r="W3" s="178"/>
      <c r="X3" s="178"/>
      <c r="Y3" s="178"/>
      <c r="Z3" s="179"/>
      <c r="AB3" s="290"/>
      <c r="AC3" s="289"/>
      <c r="AD3" s="443"/>
      <c r="AE3" s="443"/>
      <c r="AF3" s="291"/>
      <c r="AG3" s="288"/>
    </row>
    <row r="4" spans="1:33" ht="10.5" customHeight="1">
      <c r="B4" s="113" t="s">
        <v>2</v>
      </c>
      <c r="C4" s="114" t="s">
        <v>3</v>
      </c>
      <c r="D4" s="154"/>
      <c r="E4" s="115"/>
      <c r="F4" s="116"/>
      <c r="G4" s="116"/>
      <c r="H4" s="167"/>
      <c r="I4" s="117"/>
      <c r="J4" s="111"/>
      <c r="K4" s="111"/>
      <c r="L4" s="111"/>
      <c r="M4" s="111"/>
      <c r="N4" s="111"/>
      <c r="O4" s="111"/>
      <c r="P4" s="111"/>
      <c r="Q4" s="111"/>
      <c r="R4" s="174"/>
      <c r="S4" s="173"/>
      <c r="T4" s="175"/>
      <c r="U4" s="176"/>
      <c r="V4" s="177"/>
      <c r="W4" s="178"/>
      <c r="X4" s="178"/>
      <c r="Y4" s="178"/>
      <c r="Z4" s="179"/>
      <c r="AB4" s="290"/>
      <c r="AC4" s="289"/>
      <c r="AD4" s="443"/>
      <c r="AE4" s="443"/>
      <c r="AF4" s="292"/>
      <c r="AG4" s="277"/>
    </row>
    <row r="5" spans="1:33" ht="11.25" customHeight="1">
      <c r="B5" s="118" t="s">
        <v>4</v>
      </c>
      <c r="C5" s="114" t="s">
        <v>5</v>
      </c>
      <c r="D5" s="154"/>
      <c r="E5" s="115"/>
      <c r="F5" s="116"/>
      <c r="G5" s="116"/>
      <c r="H5" s="167"/>
      <c r="I5" s="117"/>
      <c r="J5" s="111"/>
      <c r="K5" s="111"/>
      <c r="L5" s="111"/>
      <c r="M5" s="111"/>
      <c r="N5" s="111"/>
      <c r="O5" s="111"/>
      <c r="P5" s="111"/>
      <c r="Q5" s="111"/>
      <c r="R5" s="174"/>
      <c r="S5" s="173"/>
      <c r="T5" s="175"/>
      <c r="U5" s="176"/>
      <c r="V5" s="177"/>
      <c r="W5" s="178"/>
      <c r="X5" s="178"/>
      <c r="Y5" s="178"/>
      <c r="Z5" s="179"/>
      <c r="AB5" s="290"/>
      <c r="AC5" s="289"/>
      <c r="AD5" s="443"/>
      <c r="AE5" s="443"/>
      <c r="AF5" s="292"/>
      <c r="AG5" s="277"/>
    </row>
    <row r="6" spans="1:33" ht="10.5" customHeight="1">
      <c r="B6" s="119" t="s">
        <v>6</v>
      </c>
      <c r="C6" s="114" t="s">
        <v>7</v>
      </c>
      <c r="D6" s="154"/>
      <c r="E6" s="115"/>
      <c r="F6" s="116"/>
      <c r="G6" s="116"/>
      <c r="H6" s="167"/>
      <c r="I6" s="117"/>
      <c r="J6" s="111"/>
      <c r="K6" s="111"/>
      <c r="L6" s="111"/>
      <c r="M6" s="111"/>
      <c r="N6" s="111"/>
      <c r="O6" s="111"/>
      <c r="P6" s="111"/>
      <c r="Q6" s="111"/>
      <c r="R6" s="174"/>
      <c r="S6" s="173"/>
      <c r="T6" s="175"/>
      <c r="U6" s="176"/>
      <c r="V6" s="177"/>
      <c r="W6" s="178"/>
      <c r="X6" s="178"/>
      <c r="Y6" s="178"/>
      <c r="Z6" s="179"/>
      <c r="AB6" s="290"/>
      <c r="AC6" s="289"/>
      <c r="AD6" s="443"/>
      <c r="AE6" s="443"/>
      <c r="AF6" s="261"/>
      <c r="AG6" s="262"/>
    </row>
    <row r="7" spans="1:33" ht="10.5" customHeight="1">
      <c r="B7" s="119"/>
      <c r="C7" s="114"/>
      <c r="D7" s="154"/>
      <c r="E7" s="115"/>
      <c r="F7" s="116"/>
      <c r="G7" s="116"/>
      <c r="H7" s="167"/>
      <c r="I7" s="117"/>
      <c r="J7" s="111"/>
      <c r="K7" s="111"/>
      <c r="L7" s="111"/>
      <c r="M7" s="111"/>
      <c r="N7" s="111"/>
      <c r="O7" s="111"/>
      <c r="P7" s="111"/>
      <c r="Q7" s="111"/>
      <c r="R7" s="174"/>
      <c r="S7" s="173"/>
      <c r="T7" s="175"/>
      <c r="U7" s="176"/>
      <c r="V7" s="177"/>
      <c r="W7" s="178"/>
      <c r="X7" s="178"/>
      <c r="Y7" s="178"/>
      <c r="Z7" s="179"/>
      <c r="AB7" s="290"/>
      <c r="AC7" s="289"/>
      <c r="AD7" s="443"/>
      <c r="AE7" s="443"/>
      <c r="AF7" s="261"/>
      <c r="AG7" s="262"/>
    </row>
    <row r="8" spans="1:33" ht="11.25" customHeight="1">
      <c r="B8" s="120"/>
      <c r="C8" s="121"/>
      <c r="D8" s="121"/>
      <c r="E8" s="121"/>
      <c r="F8" s="122"/>
      <c r="G8" s="122"/>
      <c r="H8" s="167"/>
      <c r="I8" s="117"/>
      <c r="J8" s="111"/>
      <c r="K8" s="111"/>
      <c r="L8" s="111"/>
      <c r="M8" s="111"/>
      <c r="N8" s="111"/>
      <c r="O8" s="111"/>
      <c r="P8" s="111"/>
      <c r="Q8" s="111"/>
      <c r="R8" s="174"/>
      <c r="S8" s="173"/>
      <c r="T8" s="175"/>
      <c r="U8" s="176"/>
      <c r="V8" s="177"/>
      <c r="W8" s="178"/>
      <c r="X8" s="178"/>
      <c r="Y8" s="178"/>
      <c r="Z8" s="179"/>
      <c r="AB8" s="263"/>
      <c r="AC8" s="265"/>
      <c r="AD8" s="443"/>
      <c r="AE8" s="443"/>
      <c r="AF8" s="292"/>
      <c r="AG8" s="277"/>
    </row>
    <row r="9" spans="1:33" ht="15" customHeight="1">
      <c r="A9" s="155"/>
      <c r="B9" s="180"/>
      <c r="C9" s="124"/>
      <c r="D9" s="124"/>
      <c r="E9" s="124"/>
      <c r="F9" s="126"/>
      <c r="G9" s="126"/>
      <c r="H9" s="167"/>
      <c r="I9" s="117"/>
      <c r="J9" s="111"/>
      <c r="K9" s="111"/>
      <c r="L9" s="111"/>
      <c r="M9" s="111"/>
      <c r="N9" s="111"/>
      <c r="O9" s="111"/>
      <c r="P9" s="111"/>
      <c r="Q9" s="111"/>
      <c r="R9" s="174"/>
      <c r="S9" s="173"/>
      <c r="T9" s="175"/>
      <c r="U9" s="176"/>
      <c r="V9" s="177"/>
      <c r="W9" s="178"/>
      <c r="X9" s="178"/>
      <c r="Y9" s="178"/>
      <c r="Z9" s="179"/>
      <c r="AB9" s="264"/>
      <c r="AC9" s="259"/>
      <c r="AD9" s="444"/>
      <c r="AE9" s="444"/>
      <c r="AF9" s="316"/>
      <c r="AG9" s="278"/>
    </row>
    <row r="10" spans="1:33" ht="22.5" customHeight="1">
      <c r="B10" s="181" t="s">
        <v>147</v>
      </c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481" t="s">
        <v>1714</v>
      </c>
      <c r="P10" s="481"/>
      <c r="Q10" s="481"/>
      <c r="R10" s="482"/>
      <c r="S10" s="173"/>
      <c r="T10" s="181"/>
      <c r="U10" s="182"/>
      <c r="V10" s="183"/>
      <c r="W10" s="481" t="s">
        <v>1714</v>
      </c>
      <c r="X10" s="481"/>
      <c r="Y10" s="481"/>
      <c r="Z10" s="482"/>
      <c r="AB10" s="452" t="s">
        <v>1591</v>
      </c>
      <c r="AC10" s="450" t="s">
        <v>13</v>
      </c>
      <c r="AD10" s="477" t="s">
        <v>1592</v>
      </c>
      <c r="AE10" s="478"/>
      <c r="AF10" s="479" t="s">
        <v>1593</v>
      </c>
      <c r="AG10" s="480"/>
    </row>
    <row r="11" spans="1:33" ht="39.75" customHeight="1">
      <c r="B11" s="295" t="s">
        <v>9</v>
      </c>
      <c r="C11" s="295" t="s">
        <v>10</v>
      </c>
      <c r="D11" s="280" t="s">
        <v>11</v>
      </c>
      <c r="E11" s="295" t="s">
        <v>12</v>
      </c>
      <c r="F11" s="295" t="s">
        <v>13</v>
      </c>
      <c r="G11" s="295" t="s">
        <v>14</v>
      </c>
      <c r="H11" s="295" t="s">
        <v>81</v>
      </c>
      <c r="I11" s="295" t="s">
        <v>313</v>
      </c>
      <c r="J11" s="490" t="s">
        <v>148</v>
      </c>
      <c r="K11" s="490"/>
      <c r="L11" s="490"/>
      <c r="M11" s="490"/>
      <c r="N11" s="295" t="s">
        <v>149</v>
      </c>
      <c r="O11" s="295" t="s">
        <v>17</v>
      </c>
      <c r="P11" s="400" t="s">
        <v>18</v>
      </c>
      <c r="Q11" s="400" t="s">
        <v>19</v>
      </c>
      <c r="R11" s="297" t="s">
        <v>20</v>
      </c>
      <c r="T11" s="300" t="s">
        <v>9</v>
      </c>
      <c r="U11" s="300" t="s">
        <v>150</v>
      </c>
      <c r="V11" s="300" t="s">
        <v>151</v>
      </c>
      <c r="W11" s="300" t="s">
        <v>17</v>
      </c>
      <c r="X11" s="400" t="s">
        <v>18</v>
      </c>
      <c r="Y11" s="400" t="s">
        <v>19</v>
      </c>
      <c r="Z11" s="301" t="s">
        <v>20</v>
      </c>
      <c r="AB11" s="453"/>
      <c r="AC11" s="451"/>
      <c r="AD11" s="279" t="s">
        <v>1594</v>
      </c>
      <c r="AE11" s="272" t="s">
        <v>1595</v>
      </c>
      <c r="AF11" s="273" t="s">
        <v>1594</v>
      </c>
      <c r="AG11" s="274" t="s">
        <v>1595</v>
      </c>
    </row>
    <row r="12" spans="1:33" ht="21.75" customHeight="1">
      <c r="B12" s="128" t="s">
        <v>152</v>
      </c>
      <c r="C12" s="129" t="str">
        <f>VLOOKUP(B12,ИСХОДНИК!A:P,5,FALSE())</f>
        <v>FIA 15 D STR PN 52</v>
      </c>
      <c r="D12" s="131" t="s">
        <v>22</v>
      </c>
      <c r="E12" s="130" t="str">
        <f>VLOOKUP(B12,ИСХОДНИК!A:P,11,FALSE())</f>
        <v>Под сварку встык DIN</v>
      </c>
      <c r="F12" s="131">
        <f>VLOOKUP(B12,ИСХОДНИК!A:P,7,FALSE())</f>
        <v>15</v>
      </c>
      <c r="G12" s="132" t="str">
        <f>VLOOKUP(B12,ИСХОДНИК!A:P,10,FALSE())</f>
        <v>R717, R744 и фреоны</v>
      </c>
      <c r="H12" s="132">
        <f>VLOOKUP(B12,ИСХОДНИК!A:P,8,FALSE())</f>
        <v>52</v>
      </c>
      <c r="I12" s="132" t="str">
        <f>VLOOKUP(B12,ИСХОДНИК!A:P,9,FALSE())</f>
        <v xml:space="preserve"> -60…120</v>
      </c>
      <c r="J12" s="132">
        <v>2.5</v>
      </c>
      <c r="K12" s="132">
        <v>2.6</v>
      </c>
      <c r="L12" s="132">
        <v>2.7</v>
      </c>
      <c r="M12" s="132">
        <v>2.8</v>
      </c>
      <c r="N12" s="132">
        <v>150</v>
      </c>
      <c r="O12" s="131" t="str">
        <f>VLOOKUP(B12,ИСХОДНИК!A:P,15,FALSE())</f>
        <v>U6 PL40R</v>
      </c>
      <c r="P12" s="135">
        <f>VLOOKUP(B12,ИСХОДНИК!A:P,13,FALSE())</f>
        <v>45</v>
      </c>
      <c r="Q12" s="135">
        <f>VLOOKUP(B12,ИСХОДНИК!A:P,14,FALSE())</f>
        <v>54</v>
      </c>
      <c r="R12" s="327" t="str">
        <f>IF(VLOOKUP(B12,ИСХОДНИК!A:R,18,FALSE())=1,ИСХОДНИК!$T$2,IF(VLOOKUP(B12,ИСХОДНИК!A:R,18,FALSE())=2,ИСХОДНИК!$T$5,IF(VLOOKUP(B12,ИСХОДНИК!A:R,18,FALSE())=3,ИСХОДНИК!$T$6)))</f>
        <v>●</v>
      </c>
      <c r="T12" s="128" t="s">
        <v>153</v>
      </c>
      <c r="U12" s="129" t="str">
        <f>VLOOKUP(T12,ИСХОДНИК!A:P,7,FALSE())</f>
        <v xml:space="preserve"> FIA 15-25 </v>
      </c>
      <c r="V12" s="131" t="str">
        <f>VLOOKUP(T12,ИСХОДНИК!A:P,6,FALSE())</f>
        <v>100 мкм</v>
      </c>
      <c r="W12" s="131" t="str">
        <f>VLOOKUP(T12,ИСХОДНИК!A:P,15,FALSE())</f>
        <v>U6 PL40R</v>
      </c>
      <c r="X12" s="135">
        <f>VLOOKUP(T12,ИСХОДНИК!A:P,13,FALSE())</f>
        <v>28</v>
      </c>
      <c r="Y12" s="135">
        <f>VLOOKUP(T12,ИСХОДНИК!A:P,14,FALSE())</f>
        <v>33.6</v>
      </c>
      <c r="Z12" s="136" t="str">
        <f>IF(VLOOKUP(T12,ИСХОДНИК!A:R,18,FALSE())=1,ИСХОДНИК!$T$2,IF(VLOOKUP(T12,ИСХОДНИК!A:R,18,FALSE())=2,ИСХОДНИК!$T$5,IF(VLOOKUP(T12,ИСХОДНИК!A:R,18,FALSE())=3,ИСХОДНИК!$T$6)))</f>
        <v>◑</v>
      </c>
      <c r="AB12" s="133">
        <v>1</v>
      </c>
      <c r="AC12" s="418">
        <v>15</v>
      </c>
      <c r="AD12" s="266">
        <v>21.3</v>
      </c>
      <c r="AE12" s="267">
        <v>2.2999999999999998</v>
      </c>
      <c r="AF12" s="268">
        <v>18</v>
      </c>
      <c r="AG12" s="268">
        <v>2.5</v>
      </c>
    </row>
    <row r="13" spans="1:33" ht="21.75" customHeight="1">
      <c r="B13" s="128" t="s">
        <v>154</v>
      </c>
      <c r="C13" s="129" t="str">
        <f>VLOOKUP(B13,ИСХОДНИК!A:P,5,FALSE())</f>
        <v>FIA 20 D STR PN 52</v>
      </c>
      <c r="D13" s="131" t="s">
        <v>22</v>
      </c>
      <c r="E13" s="130" t="str">
        <f>VLOOKUP(B13,ИСХОДНИК!A:P,11,FALSE())</f>
        <v>Под сварку встык DIN</v>
      </c>
      <c r="F13" s="131">
        <f>VLOOKUP(B13,ИСХОДНИК!A:P,7,FALSE())</f>
        <v>20</v>
      </c>
      <c r="G13" s="132" t="str">
        <f>VLOOKUP(B13,ИСХОДНИК!A:P,10,FALSE())</f>
        <v>R717, R744 и фреоны</v>
      </c>
      <c r="H13" s="132">
        <f>VLOOKUP(B13,ИСХОДНИК!A:P,8,FALSE())</f>
        <v>52</v>
      </c>
      <c r="I13" s="132" t="str">
        <f>VLOOKUP(B13,ИСХОДНИК!A:P,9,FALSE())</f>
        <v xml:space="preserve"> -60…120</v>
      </c>
      <c r="J13" s="132">
        <v>5.3</v>
      </c>
      <c r="K13" s="132">
        <v>5.4</v>
      </c>
      <c r="L13" s="132">
        <v>5.6</v>
      </c>
      <c r="M13" s="132">
        <v>5.9</v>
      </c>
      <c r="N13" s="132">
        <v>150</v>
      </c>
      <c r="O13" s="131" t="str">
        <f>VLOOKUP(B13,ИСХОДНИК!A:P,15,FALSE())</f>
        <v>U6 PL40R</v>
      </c>
      <c r="P13" s="135">
        <f>VLOOKUP(B13,ИСХОДНИК!A:P,13,FALSE())</f>
        <v>51</v>
      </c>
      <c r="Q13" s="135">
        <f>VLOOKUP(B13,ИСХОДНИК!A:P,14,FALSE())</f>
        <v>61.199999999999996</v>
      </c>
      <c r="R13" s="327" t="str">
        <f>IF(VLOOKUP(B13,ИСХОДНИК!A:R,18,FALSE())=1,ИСХОДНИК!$T$2,IF(VLOOKUP(B13,ИСХОДНИК!A:R,18,FALSE())=2,ИСХОДНИК!$T$5,IF(VLOOKUP(B13,ИСХОДНИК!A:R,18,FALSE())=3,ИСХОДНИК!$T$6)))</f>
        <v>●</v>
      </c>
      <c r="T13" s="128" t="s">
        <v>155</v>
      </c>
      <c r="U13" s="129" t="str">
        <f>VLOOKUP(T13,ИСХОДНИК!A:P,7,FALSE())</f>
        <v xml:space="preserve"> FIA 15-25 </v>
      </c>
      <c r="V13" s="131" t="str">
        <f>VLOOKUP(T13,ИСХОДНИК!A:P,6,FALSE())</f>
        <v>150 мкм</v>
      </c>
      <c r="W13" s="131" t="str">
        <f>VLOOKUP(T13,ИСХОДНИК!A:P,15,FALSE())</f>
        <v>U6 PL40R</v>
      </c>
      <c r="X13" s="135">
        <f>VLOOKUP(T13,ИСХОДНИК!A:P,13,FALSE())</f>
        <v>28</v>
      </c>
      <c r="Y13" s="135">
        <f>VLOOKUP(T13,ИСХОДНИК!A:P,14,FALSE())</f>
        <v>33.6</v>
      </c>
      <c r="Z13" s="136" t="str">
        <f>IF(VLOOKUP(T13,ИСХОДНИК!A:R,18,FALSE())=1,ИСХОДНИК!$T$2,IF(VLOOKUP(T13,ИСХОДНИК!A:R,18,FALSE())=2,ИСХОДНИК!$T$5,IF(VLOOKUP(T13,ИСХОДНИК!A:R,18,FALSE())=3,ИСХОДНИК!$T$6)))</f>
        <v>◑</v>
      </c>
      <c r="AB13" s="417">
        <v>2</v>
      </c>
      <c r="AC13" s="418">
        <v>20</v>
      </c>
      <c r="AD13" s="266">
        <v>26.9</v>
      </c>
      <c r="AE13" s="267">
        <v>2.2999999999999998</v>
      </c>
      <c r="AF13" s="268">
        <v>25</v>
      </c>
      <c r="AG13" s="268">
        <v>2.5</v>
      </c>
    </row>
    <row r="14" spans="1:33" ht="21.75" customHeight="1">
      <c r="B14" s="128" t="s">
        <v>156</v>
      </c>
      <c r="C14" s="129" t="str">
        <f>VLOOKUP(B14,ИСХОДНИК!A:P,5,FALSE())</f>
        <v>FIA 25 D STR PN 52</v>
      </c>
      <c r="D14" s="131" t="s">
        <v>22</v>
      </c>
      <c r="E14" s="130" t="str">
        <f>VLOOKUP(B14,ИСХОДНИК!A:P,11,FALSE())</f>
        <v>Под сварку встык DIN</v>
      </c>
      <c r="F14" s="131">
        <f>VLOOKUP(B14,ИСХОДНИК!A:P,7,FALSE())</f>
        <v>25</v>
      </c>
      <c r="G14" s="132" t="str">
        <f>VLOOKUP(B14,ИСХОДНИК!A:P,10,FALSE())</f>
        <v>R717, R744 и фреоны</v>
      </c>
      <c r="H14" s="132">
        <f>VLOOKUP(B14,ИСХОДНИК!A:P,8,FALSE())</f>
        <v>52</v>
      </c>
      <c r="I14" s="132" t="str">
        <f>VLOOKUP(B14,ИСХОДНИК!A:P,9,FALSE())</f>
        <v xml:space="preserve"> -60…120</v>
      </c>
      <c r="J14" s="132">
        <v>10.5</v>
      </c>
      <c r="K14" s="132">
        <v>10.7</v>
      </c>
      <c r="L14" s="132">
        <v>11.1</v>
      </c>
      <c r="M14" s="132">
        <v>11.6</v>
      </c>
      <c r="N14" s="132">
        <v>150</v>
      </c>
      <c r="O14" s="131" t="str">
        <f>VLOOKUP(B14,ИСХОДНИК!A:P,15,FALSE())</f>
        <v>U6 PL40R</v>
      </c>
      <c r="P14" s="135">
        <f>VLOOKUP(B14,ИСХОДНИК!A:P,13,FALSE())</f>
        <v>62</v>
      </c>
      <c r="Q14" s="135">
        <f>VLOOKUP(B14,ИСХОДНИК!A:P,14,FALSE())</f>
        <v>74.399999999999991</v>
      </c>
      <c r="R14" s="327" t="str">
        <f>IF(VLOOKUP(B14,ИСХОДНИК!A:R,18,FALSE())=1,ИСХОДНИК!$T$2,IF(VLOOKUP(B14,ИСХОДНИК!A:R,18,FALSE())=2,ИСХОДНИК!$T$5,IF(VLOOKUP(B14,ИСХОДНИК!A:R,18,FALSE())=3,ИСХОДНИК!$T$6)))</f>
        <v>●</v>
      </c>
      <c r="T14" s="128" t="s">
        <v>157</v>
      </c>
      <c r="U14" s="129" t="str">
        <f>VLOOKUP(T14,ИСХОДНИК!A:P,7,FALSE())</f>
        <v xml:space="preserve"> FIA 15-25 </v>
      </c>
      <c r="V14" s="131" t="str">
        <f>VLOOKUP(T14,ИСХОДНИК!A:P,6,FALSE())</f>
        <v>250 мкм</v>
      </c>
      <c r="W14" s="131" t="str">
        <f>VLOOKUP(T14,ИСХОДНИК!A:P,15,FALSE())</f>
        <v>U6 PL40R</v>
      </c>
      <c r="X14" s="135">
        <f>VLOOKUP(T14,ИСХОДНИК!A:P,13,FALSE())</f>
        <v>28</v>
      </c>
      <c r="Y14" s="135">
        <f>VLOOKUP(T14,ИСХОДНИК!A:P,14,FALSE())</f>
        <v>33.6</v>
      </c>
      <c r="Z14" s="136" t="str">
        <f>IF(VLOOKUP(T14,ИСХОДНИК!A:R,18,FALSE())=1,ИСХОДНИК!$T$2,IF(VLOOKUP(T14,ИСХОДНИК!A:R,18,FALSE())=2,ИСХОДНИК!$T$5,IF(VLOOKUP(T14,ИСХОДНИК!A:R,18,FALSE())=3,ИСХОДНИК!$T$6)))</f>
        <v>◑</v>
      </c>
      <c r="AB14" s="417">
        <v>3</v>
      </c>
      <c r="AC14" s="417">
        <v>25</v>
      </c>
      <c r="AD14" s="267">
        <v>33.700000000000003</v>
      </c>
      <c r="AE14" s="267">
        <v>2.6</v>
      </c>
      <c r="AF14" s="268">
        <v>32</v>
      </c>
      <c r="AG14" s="268">
        <v>3</v>
      </c>
    </row>
    <row r="15" spans="1:33" ht="21.75" customHeight="1">
      <c r="B15" s="128" t="s">
        <v>158</v>
      </c>
      <c r="C15" s="129" t="str">
        <f>VLOOKUP(B15,ИСХОДНИК!A:P,5,FALSE())</f>
        <v>FIA 32 D STR PN 52</v>
      </c>
      <c r="D15" s="131" t="s">
        <v>22</v>
      </c>
      <c r="E15" s="130" t="str">
        <f>VLOOKUP(B15,ИСХОДНИК!A:P,11,FALSE())</f>
        <v>Под сварку встык DIN</v>
      </c>
      <c r="F15" s="131">
        <f>VLOOKUP(B15,ИСХОДНИК!A:P,7,FALSE())</f>
        <v>32</v>
      </c>
      <c r="G15" s="132" t="str">
        <f>VLOOKUP(B15,ИСХОДНИК!A:P,10,FALSE())</f>
        <v>R717, R744 и фреоны</v>
      </c>
      <c r="H15" s="132">
        <f>VLOOKUP(B15,ИСХОДНИК!A:P,8,FALSE())</f>
        <v>52</v>
      </c>
      <c r="I15" s="132" t="str">
        <f>VLOOKUP(B15,ИСХОДНИК!A:P,9,FALSE())</f>
        <v xml:space="preserve"> -60…120</v>
      </c>
      <c r="J15" s="132">
        <v>17.600000000000001</v>
      </c>
      <c r="K15" s="132">
        <v>18.2</v>
      </c>
      <c r="L15" s="132">
        <v>18.2</v>
      </c>
      <c r="M15" s="132">
        <v>19.5</v>
      </c>
      <c r="N15" s="132">
        <v>150</v>
      </c>
      <c r="O15" s="131" t="str">
        <f>VLOOKUP(B15,ИСХОДНИК!A:P,15,FALSE())</f>
        <v>U6 PL40R</v>
      </c>
      <c r="P15" s="135">
        <f>VLOOKUP(B15,ИСХОДНИК!A:P,13,FALSE())</f>
        <v>80</v>
      </c>
      <c r="Q15" s="135">
        <f>VLOOKUP(B15,ИСХОДНИК!A:P,14,FALSE())</f>
        <v>96</v>
      </c>
      <c r="R15" s="136" t="str">
        <f>IF(VLOOKUP(B15,ИСХОДНИК!A:R,18,FALSE())=1,ИСХОДНИК!$T$2,IF(VLOOKUP(B15,ИСХОДНИК!A:R,18,FALSE())=2,ИСХОДНИК!$T$5,IF(VLOOKUP(B15,ИСХОДНИК!A:R,18,FALSE())=3,ИСХОДНИК!$T$6)))</f>
        <v>◑</v>
      </c>
      <c r="T15" s="128" t="s">
        <v>159</v>
      </c>
      <c r="U15" s="129" t="str">
        <f>VLOOKUP(T15,ИСХОДНИК!A:P,7,FALSE())</f>
        <v xml:space="preserve"> FIA 15-25 </v>
      </c>
      <c r="V15" s="131" t="str">
        <f>VLOOKUP(T15,ИСХОДНИК!A:P,6,FALSE())</f>
        <v>500 мкм</v>
      </c>
      <c r="W15" s="131" t="str">
        <f>VLOOKUP(T15,ИСХОДНИК!A:P,15,FALSE())</f>
        <v>U6 PL40R</v>
      </c>
      <c r="X15" s="135">
        <f>VLOOKUP(T15,ИСХОДНИК!A:P,13,FALSE())</f>
        <v>28</v>
      </c>
      <c r="Y15" s="135">
        <f>VLOOKUP(T15,ИСХОДНИК!A:P,14,FALSE())</f>
        <v>33.6</v>
      </c>
      <c r="Z15" s="327" t="str">
        <f>IF(VLOOKUP(T15,ИСХОДНИК!A:R,18,FALSE())=1,ИСХОДНИК!$T$2,IF(VLOOKUP(T15,ИСХОДНИК!A:R,18,FALSE())=2,ИСХОДНИК!$T$5,IF(VLOOKUP(T15,ИСХОДНИК!A:R,18,FALSE())=3,ИСХОДНИК!$T$6)))</f>
        <v>○</v>
      </c>
      <c r="AB15" s="417">
        <v>4</v>
      </c>
      <c r="AC15" s="417">
        <v>32</v>
      </c>
      <c r="AD15" s="267">
        <v>42.4</v>
      </c>
      <c r="AE15" s="267">
        <v>2.6</v>
      </c>
      <c r="AF15" s="268">
        <v>38</v>
      </c>
      <c r="AG15" s="268">
        <v>3</v>
      </c>
    </row>
    <row r="16" spans="1:33" ht="21.75" customHeight="1">
      <c r="B16" s="128" t="s">
        <v>160</v>
      </c>
      <c r="C16" s="129" t="str">
        <f>VLOOKUP(B16,ИСХОДНИК!A:P,5,FALSE())</f>
        <v>FIA 40 D STR PN 52</v>
      </c>
      <c r="D16" s="131" t="s">
        <v>22</v>
      </c>
      <c r="E16" s="130" t="str">
        <f>VLOOKUP(B16,ИСХОДНИК!A:P,11,FALSE())</f>
        <v>Под сварку встык DIN</v>
      </c>
      <c r="F16" s="131">
        <f>VLOOKUP(B16,ИСХОДНИК!A:P,7,FALSE())</f>
        <v>40</v>
      </c>
      <c r="G16" s="132" t="str">
        <f>VLOOKUP(B16,ИСХОДНИК!A:P,10,FALSE())</f>
        <v>R717, R744 и фреоны</v>
      </c>
      <c r="H16" s="132">
        <f>VLOOKUP(B16,ИСХОДНИК!A:P,8,FALSE())</f>
        <v>52</v>
      </c>
      <c r="I16" s="132" t="str">
        <f>VLOOKUP(B16,ИСХОДНИК!A:P,9,FALSE())</f>
        <v xml:space="preserve"> -60…120</v>
      </c>
      <c r="J16" s="132">
        <v>19.2</v>
      </c>
      <c r="K16" s="132">
        <v>19.5</v>
      </c>
      <c r="L16" s="132">
        <v>20.2</v>
      </c>
      <c r="M16" s="132">
        <v>21.5</v>
      </c>
      <c r="N16" s="132">
        <v>150</v>
      </c>
      <c r="O16" s="131" t="str">
        <f>VLOOKUP(B16,ИСХОДНИК!A:P,15,FALSE())</f>
        <v>U6 PL40R</v>
      </c>
      <c r="P16" s="135">
        <f>VLOOKUP(B16,ИСХОДНИК!A:P,13,FALSE())</f>
        <v>106</v>
      </c>
      <c r="Q16" s="135">
        <f>VLOOKUP(B16,ИСХОДНИК!A:P,14,FALSE())</f>
        <v>127.19999999999999</v>
      </c>
      <c r="R16" s="327" t="str">
        <f>IF(VLOOKUP(B16,ИСХОДНИК!A:R,18,FALSE())=1,ИСХОДНИК!$T$2,IF(VLOOKUP(B16,ИСХОДНИК!A:R,18,FALSE())=2,ИСХОДНИК!$T$5,IF(VLOOKUP(B16,ИСХОДНИК!A:R,18,FALSE())=3,ИСХОДНИК!$T$6)))</f>
        <v>●</v>
      </c>
      <c r="T16" s="128" t="s">
        <v>161</v>
      </c>
      <c r="U16" s="129" t="str">
        <f>VLOOKUP(T16,ИСХОДНИК!A:P,7,FALSE())</f>
        <v>FIA 32-40</v>
      </c>
      <c r="V16" s="131" t="str">
        <f>VLOOKUP(T16,ИСХОДНИК!A:P,6,FALSE())</f>
        <v>100 мкм</v>
      </c>
      <c r="W16" s="131" t="str">
        <f>VLOOKUP(T16,ИСХОДНИК!A:P,15,FALSE())</f>
        <v>U6 PL40R</v>
      </c>
      <c r="X16" s="135">
        <f>VLOOKUP(T16,ИСХОДНИК!A:P,13,FALSE())</f>
        <v>40</v>
      </c>
      <c r="Y16" s="135">
        <f>VLOOKUP(T16,ИСХОДНИК!A:P,14,FALSE())</f>
        <v>48</v>
      </c>
      <c r="Z16" s="327" t="str">
        <f>IF(VLOOKUP(T16,ИСХОДНИК!A:R,18,FALSE())=1,ИСХОДНИК!$T$2,IF(VLOOKUP(T16,ИСХОДНИК!A:R,18,FALSE())=2,ИСХОДНИК!$T$5,IF(VLOOKUP(T16,ИСХОДНИК!A:R,18,FALSE())=3,ИСХОДНИК!$T$6)))</f>
        <v>○</v>
      </c>
      <c r="AB16" s="417">
        <v>5</v>
      </c>
      <c r="AC16" s="417">
        <v>40</v>
      </c>
      <c r="AD16" s="267">
        <v>48.3</v>
      </c>
      <c r="AE16" s="267">
        <v>2.6</v>
      </c>
      <c r="AF16" s="268">
        <v>45</v>
      </c>
      <c r="AG16" s="268">
        <v>3</v>
      </c>
    </row>
    <row r="17" spans="2:33" ht="21.75" customHeight="1">
      <c r="B17" s="128" t="s">
        <v>162</v>
      </c>
      <c r="C17" s="129" t="str">
        <f>VLOOKUP(B17,ИСХОДНИК!A:P,5,FALSE())</f>
        <v>FIA 50 D STR PN 52</v>
      </c>
      <c r="D17" s="131" t="s">
        <v>22</v>
      </c>
      <c r="E17" s="130" t="str">
        <f>VLOOKUP(B17,ИСХОДНИК!A:P,11,FALSE())</f>
        <v>Под сварку встык DIN</v>
      </c>
      <c r="F17" s="131">
        <f>VLOOKUP(B17,ИСХОДНИК!A:P,7,FALSE())</f>
        <v>50</v>
      </c>
      <c r="G17" s="132" t="str">
        <f>VLOOKUP(B17,ИСХОДНИК!A:P,10,FALSE())</f>
        <v>R717, R744 и фреоны</v>
      </c>
      <c r="H17" s="132">
        <f>VLOOKUP(B17,ИСХОДНИК!A:P,8,FALSE())</f>
        <v>52</v>
      </c>
      <c r="I17" s="132" t="str">
        <f>VLOOKUP(B17,ИСХОДНИК!A:P,9,FALSE())</f>
        <v xml:space="preserve"> -60…120</v>
      </c>
      <c r="J17" s="132">
        <v>34.5</v>
      </c>
      <c r="K17" s="132">
        <v>35.1</v>
      </c>
      <c r="L17" s="132">
        <v>36.4</v>
      </c>
      <c r="M17" s="132">
        <v>38.4</v>
      </c>
      <c r="N17" s="132">
        <v>150</v>
      </c>
      <c r="O17" s="131" t="str">
        <f>VLOOKUP(B17,ИСХОДНИК!A:P,15,FALSE())</f>
        <v>U6 PL40R</v>
      </c>
      <c r="P17" s="135">
        <f>VLOOKUP(B17,ИСХОДНИК!A:P,13,FALSE())</f>
        <v>130</v>
      </c>
      <c r="Q17" s="135">
        <f>VLOOKUP(B17,ИСХОДНИК!A:P,14,FALSE())</f>
        <v>156</v>
      </c>
      <c r="R17" s="136" t="str">
        <f>IF(VLOOKUP(B17,ИСХОДНИК!A:R,18,FALSE())=1,ИСХОДНИК!$T$2,IF(VLOOKUP(B17,ИСХОДНИК!A:R,18,FALSE())=2,ИСХОДНИК!$T$5,IF(VLOOKUP(B17,ИСХОДНИК!A:R,18,FALSE())=3,ИСХОДНИК!$T$6)))</f>
        <v>◑</v>
      </c>
      <c r="T17" s="128" t="s">
        <v>163</v>
      </c>
      <c r="U17" s="129" t="str">
        <f>VLOOKUP(T17,ИСХОДНИК!A:P,7,FALSE())</f>
        <v>FIA 32-40</v>
      </c>
      <c r="V17" s="131" t="str">
        <f>VLOOKUP(T17,ИСХОДНИК!A:P,6,FALSE())</f>
        <v>150 мкм</v>
      </c>
      <c r="W17" s="131" t="str">
        <f>VLOOKUP(T17,ИСХОДНИК!A:P,15,FALSE())</f>
        <v>U6 PL40R</v>
      </c>
      <c r="X17" s="135">
        <f>VLOOKUP(T17,ИСХОДНИК!A:P,13,FALSE())</f>
        <v>40</v>
      </c>
      <c r="Y17" s="135">
        <f>VLOOKUP(T17,ИСХОДНИК!A:P,14,FALSE())</f>
        <v>48</v>
      </c>
      <c r="Z17" s="136" t="str">
        <f>IF(VLOOKUP(T17,ИСХОДНИК!A:R,18,FALSE())=1,ИСХОДНИК!$T$2,IF(VLOOKUP(T17,ИСХОДНИК!A:R,18,FALSE())=2,ИСХОДНИК!$T$5,IF(VLOOKUP(T17,ИСХОДНИК!A:R,18,FALSE())=3,ИСХОДНИК!$T$6)))</f>
        <v>◑</v>
      </c>
      <c r="AB17" s="417">
        <v>6</v>
      </c>
      <c r="AC17" s="417">
        <v>50</v>
      </c>
      <c r="AD17" s="267">
        <v>60.3</v>
      </c>
      <c r="AE17" s="267">
        <v>2.9</v>
      </c>
      <c r="AF17" s="613">
        <v>57</v>
      </c>
      <c r="AG17" s="613">
        <v>3.5</v>
      </c>
    </row>
    <row r="18" spans="2:33" ht="21.75" customHeight="1">
      <c r="B18" s="128" t="s">
        <v>164</v>
      </c>
      <c r="C18" s="129" t="str">
        <f>VLOOKUP(B18,ИСХОДНИК!A:P,5,FALSE())</f>
        <v>FIA 65 D STR PN 52</v>
      </c>
      <c r="D18" s="131" t="s">
        <v>22</v>
      </c>
      <c r="E18" s="130" t="str">
        <f>VLOOKUP(B18,ИСХОДНИК!A:P,11,FALSE())</f>
        <v>Под сварку встык DIN</v>
      </c>
      <c r="F18" s="131">
        <f>VLOOKUP(B18,ИСХОДНИК!A:P,7,FALSE())</f>
        <v>65</v>
      </c>
      <c r="G18" s="132" t="str">
        <f>VLOOKUP(B18,ИСХОДНИК!A:P,10,FALSE())</f>
        <v>R717, R744 и фреоны</v>
      </c>
      <c r="H18" s="132">
        <f>VLOOKUP(B18,ИСХОДНИК!A:P,8,FALSE())</f>
        <v>52</v>
      </c>
      <c r="I18" s="132" t="str">
        <f>VLOOKUP(B18,ИСХОДНИК!A:P,9,FALSE())</f>
        <v xml:space="preserve"> -60…120</v>
      </c>
      <c r="J18" s="132" t="s">
        <v>165</v>
      </c>
      <c r="K18" s="132">
        <v>42.9</v>
      </c>
      <c r="L18" s="132">
        <v>44.2</v>
      </c>
      <c r="M18" s="132">
        <v>46.2</v>
      </c>
      <c r="N18" s="132">
        <v>250</v>
      </c>
      <c r="O18" s="131" t="str">
        <f>VLOOKUP(B18,ИСХОДНИК!A:P,15,FALSE())</f>
        <v>U6 PL40R</v>
      </c>
      <c r="P18" s="135">
        <f>VLOOKUP(B18,ИСХОДНИК!A:P,13,FALSE())</f>
        <v>176</v>
      </c>
      <c r="Q18" s="135">
        <f>VLOOKUP(B18,ИСХОДНИК!A:P,14,FALSE())</f>
        <v>211.2</v>
      </c>
      <c r="R18" s="136" t="str">
        <f>IF(VLOOKUP(B18,ИСХОДНИК!A:R,18,FALSE())=1,ИСХОДНИК!$T$2,IF(VLOOKUP(B18,ИСХОДНИК!A:R,18,FALSE())=2,ИСХОДНИК!$T$5,IF(VLOOKUP(B18,ИСХОДНИК!A:R,18,FALSE())=3,ИСХОДНИК!$T$6)))</f>
        <v>◑</v>
      </c>
      <c r="T18" s="128" t="s">
        <v>166</v>
      </c>
      <c r="U18" s="129" t="str">
        <f>VLOOKUP(T18,ИСХОДНИК!A:P,7,FALSE())</f>
        <v>FIA 32-40</v>
      </c>
      <c r="V18" s="131" t="str">
        <f>VLOOKUP(T18,ИСХОДНИК!A:P,6,FALSE())</f>
        <v>250 мкм</v>
      </c>
      <c r="W18" s="131" t="str">
        <f>VLOOKUP(T18,ИСХОДНИК!A:P,15,FALSE())</f>
        <v>U6 PL40R</v>
      </c>
      <c r="X18" s="135">
        <f>VLOOKUP(T18,ИСХОДНИК!A:P,13,FALSE())</f>
        <v>40</v>
      </c>
      <c r="Y18" s="135">
        <f>VLOOKUP(T18,ИСХОДНИК!A:P,14,FALSE())</f>
        <v>48</v>
      </c>
      <c r="Z18" s="136" t="str">
        <f>IF(VLOOKUP(T18,ИСХОДНИК!A:R,18,FALSE())=1,ИСХОДНИК!$T$2,IF(VLOOKUP(T18,ИСХОДНИК!A:R,18,FALSE())=2,ИСХОДНИК!$T$5,IF(VLOOKUP(T18,ИСХОДНИК!A:R,18,FALSE())=3,ИСХОДНИК!$T$6)))</f>
        <v>◑</v>
      </c>
      <c r="AB18" s="417">
        <v>7</v>
      </c>
      <c r="AC18" s="417">
        <v>65</v>
      </c>
      <c r="AD18" s="267">
        <v>76.099999999999994</v>
      </c>
      <c r="AE18" s="304">
        <v>2.9</v>
      </c>
      <c r="AF18" s="615"/>
      <c r="AG18" s="616"/>
    </row>
    <row r="19" spans="2:33" ht="21.75" customHeight="1">
      <c r="B19" s="128" t="s">
        <v>167</v>
      </c>
      <c r="C19" s="129" t="str">
        <f>VLOOKUP(B19,ИСХОДНИК!A:P,5,FALSE())</f>
        <v>FIA 80 D STR PN 52</v>
      </c>
      <c r="D19" s="131" t="s">
        <v>22</v>
      </c>
      <c r="E19" s="130" t="str">
        <f>VLOOKUP(B19,ИСХОДНИК!A:P,11,FALSE())</f>
        <v>Под сварку встык DIN</v>
      </c>
      <c r="F19" s="131">
        <f>VLOOKUP(B19,ИСХОДНИК!A:P,7,FALSE())</f>
        <v>80</v>
      </c>
      <c r="G19" s="132" t="str">
        <f>VLOOKUP(B19,ИСХОДНИК!A:P,10,FALSE())</f>
        <v>R717, R744 и фреоны</v>
      </c>
      <c r="H19" s="132">
        <f>VLOOKUP(B19,ИСХОДНИК!A:P,8,FALSE())</f>
        <v>52</v>
      </c>
      <c r="I19" s="132" t="str">
        <f>VLOOKUP(B19,ИСХОДНИК!A:P,9,FALSE())</f>
        <v xml:space="preserve"> -60…120</v>
      </c>
      <c r="J19" s="132" t="s">
        <v>165</v>
      </c>
      <c r="K19" s="132">
        <v>80</v>
      </c>
      <c r="L19" s="132">
        <v>82.6</v>
      </c>
      <c r="M19" s="132">
        <v>86.5</v>
      </c>
      <c r="N19" s="132">
        <v>250</v>
      </c>
      <c r="O19" s="131" t="str">
        <f>VLOOKUP(B19,ИСХОДНИК!A:P,15,FALSE())</f>
        <v>U6 PL40R</v>
      </c>
      <c r="P19" s="135">
        <f>VLOOKUP(B19,ИСХОДНИК!A:P,13,FALSE())</f>
        <v>210</v>
      </c>
      <c r="Q19" s="135">
        <f>VLOOKUP(B19,ИСХОДНИК!A:P,14,FALSE())</f>
        <v>252</v>
      </c>
      <c r="R19" s="327" t="str">
        <f>IF(VLOOKUP(B19,ИСХОДНИК!A:R,18,FALSE())=1,ИСХОДНИК!$T$2,IF(VLOOKUP(B19,ИСХОДНИК!A:R,18,FALSE())=2,ИСХОДНИК!$T$5,IF(VLOOKUP(B19,ИСХОДНИК!A:R,18,FALSE())=3,ИСХОДНИК!$T$6)))</f>
        <v>●</v>
      </c>
      <c r="T19" s="128" t="s">
        <v>168</v>
      </c>
      <c r="U19" s="129" t="str">
        <f>VLOOKUP(T19,ИСХОДНИК!A:P,7,FALSE())</f>
        <v>FIA 32-40</v>
      </c>
      <c r="V19" s="131" t="str">
        <f>VLOOKUP(T19,ИСХОДНИК!A:P,6,FALSE())</f>
        <v>500 мкм</v>
      </c>
      <c r="W19" s="131" t="str">
        <f>VLOOKUP(T19,ИСХОДНИК!A:P,15,FALSE())</f>
        <v>U6 PL40R</v>
      </c>
      <c r="X19" s="135">
        <f>VLOOKUP(T19,ИСХОДНИК!A:P,13,FALSE())</f>
        <v>40</v>
      </c>
      <c r="Y19" s="135">
        <f>VLOOKUP(T19,ИСХОДНИК!A:P,14,FALSE())</f>
        <v>48</v>
      </c>
      <c r="Z19" s="327" t="str">
        <f>IF(VLOOKUP(T19,ИСХОДНИК!A:R,18,FALSE())=1,ИСХОДНИК!$T$2,IF(VLOOKUP(T19,ИСХОДНИК!A:R,18,FALSE())=2,ИСХОДНИК!$T$5,IF(VLOOKUP(T19,ИСХОДНИК!A:R,18,FALSE())=3,ИСХОДНИК!$T$6)))</f>
        <v>○</v>
      </c>
      <c r="AB19" s="417">
        <v>8</v>
      </c>
      <c r="AC19" s="417">
        <v>80</v>
      </c>
      <c r="AD19" s="267">
        <v>88.9</v>
      </c>
      <c r="AE19" s="304">
        <v>3.2</v>
      </c>
      <c r="AF19" s="617"/>
      <c r="AG19" s="618"/>
    </row>
    <row r="20" spans="2:33" ht="21.75" customHeight="1">
      <c r="B20" s="128" t="s">
        <v>169</v>
      </c>
      <c r="C20" s="129" t="str">
        <f>VLOOKUP(B20,ИСХОДНИК!A:P,5,FALSE())</f>
        <v>FIA 100 D STR PN 52</v>
      </c>
      <c r="D20" s="131" t="s">
        <v>22</v>
      </c>
      <c r="E20" s="130" t="str">
        <f>VLOOKUP(B20,ИСХОДНИК!A:P,11,FALSE())</f>
        <v>Под сварку встык DIN</v>
      </c>
      <c r="F20" s="131">
        <f>VLOOKUP(B20,ИСХОДНИК!A:P,7,FALSE())</f>
        <v>100</v>
      </c>
      <c r="G20" s="132" t="str">
        <f>VLOOKUP(B20,ИСХОДНИК!A:P,10,FALSE())</f>
        <v>R717, R744 и фреоны</v>
      </c>
      <c r="H20" s="132">
        <f>VLOOKUP(B20,ИСХОДНИК!A:P,8,FALSE())</f>
        <v>52</v>
      </c>
      <c r="I20" s="132" t="str">
        <f>VLOOKUP(B20,ИСХОДНИК!A:P,9,FALSE())</f>
        <v xml:space="preserve"> -60…120</v>
      </c>
      <c r="J20" s="132" t="s">
        <v>165</v>
      </c>
      <c r="K20" s="132">
        <v>124.2</v>
      </c>
      <c r="L20" s="132">
        <v>128.1</v>
      </c>
      <c r="M20" s="132">
        <v>134.6</v>
      </c>
      <c r="N20" s="132">
        <v>250</v>
      </c>
      <c r="O20" s="131" t="str">
        <f>VLOOKUP(B20,ИСХОДНИК!A:P,15,FALSE())</f>
        <v>U6 PL40R</v>
      </c>
      <c r="P20" s="135">
        <f>VLOOKUP(B20,ИСХОДНИК!A:P,13,FALSE())</f>
        <v>400</v>
      </c>
      <c r="Q20" s="135">
        <f>VLOOKUP(B20,ИСХОДНИК!A:P,14,FALSE())</f>
        <v>480</v>
      </c>
      <c r="R20" s="327" t="str">
        <f>IF(VLOOKUP(B20,ИСХОДНИК!A:R,18,FALSE())=1,ИСХОДНИК!$T$2,IF(VLOOKUP(B20,ИСХОДНИК!A:R,18,FALSE())=2,ИСХОДНИК!$T$5,IF(VLOOKUP(B20,ИСХОДНИК!A:R,18,FALSE())=3,ИСХОДНИК!$T$6)))</f>
        <v>○</v>
      </c>
      <c r="T20" s="128" t="s">
        <v>170</v>
      </c>
      <c r="U20" s="129" t="str">
        <f>VLOOKUP(T20,ИСХОДНИК!A:P,7,FALSE())</f>
        <v>FIA 50</v>
      </c>
      <c r="V20" s="131" t="str">
        <f>VLOOKUP(T20,ИСХОДНИК!A:P,6,FALSE())</f>
        <v>100 мкм</v>
      </c>
      <c r="W20" s="131" t="str">
        <f>VLOOKUP(T20,ИСХОДНИК!A:P,15,FALSE())</f>
        <v>U6 PL40R</v>
      </c>
      <c r="X20" s="135">
        <f>VLOOKUP(T20,ИСХОДНИК!A:P,13,FALSE())</f>
        <v>56</v>
      </c>
      <c r="Y20" s="135">
        <f>VLOOKUP(T20,ИСХОДНИК!A:P,14,FALSE())</f>
        <v>67.2</v>
      </c>
      <c r="Z20" s="327" t="str">
        <f>IF(VLOOKUP(T20,ИСХОДНИК!A:R,18,FALSE())=1,ИСХОДНИК!$T$2,IF(VLOOKUP(T20,ИСХОДНИК!A:R,18,FALSE())=2,ИСХОДНИК!$T$5,IF(VLOOKUP(T20,ИСХОДНИК!A:R,18,FALSE())=3,ИСХОДНИК!$T$6)))</f>
        <v>○</v>
      </c>
      <c r="AB20" s="417">
        <v>9</v>
      </c>
      <c r="AC20" s="417">
        <v>100</v>
      </c>
      <c r="AD20" s="267">
        <v>114.3</v>
      </c>
      <c r="AE20" s="267">
        <v>3.6</v>
      </c>
      <c r="AF20" s="614">
        <v>108</v>
      </c>
      <c r="AG20" s="614">
        <v>4</v>
      </c>
    </row>
    <row r="21" spans="2:33" ht="21.75" customHeight="1">
      <c r="B21" s="128" t="s">
        <v>1235</v>
      </c>
      <c r="C21" s="129" t="str">
        <f>VLOOKUP(B21,ИСХОДНИК!A:P,5,FALSE())</f>
        <v>FIA 100 G STR PN 52</v>
      </c>
      <c r="D21" s="131" t="s">
        <v>22</v>
      </c>
      <c r="E21" s="130" t="str">
        <f>VLOOKUP(B21,ИСХОДНИК!A:P,11,FALSE())</f>
        <v>Под сварку встык GOST</v>
      </c>
      <c r="F21" s="131">
        <f>VLOOKUP(B21,ИСХОДНИК!A:P,7,FALSE())</f>
        <v>100</v>
      </c>
      <c r="G21" s="132" t="str">
        <f>VLOOKUP(B21,ИСХОДНИК!A:P,10,FALSE())</f>
        <v>R717, R744 и фреоны</v>
      </c>
      <c r="H21" s="132">
        <f>VLOOKUP(B21,ИСХОДНИК!A:P,8,FALSE())</f>
        <v>52</v>
      </c>
      <c r="I21" s="132" t="str">
        <f>VLOOKUP(B21,ИСХОДНИК!A:P,9,FALSE())</f>
        <v xml:space="preserve"> -60…120</v>
      </c>
      <c r="J21" s="132" t="s">
        <v>165</v>
      </c>
      <c r="K21" s="132">
        <v>124.2</v>
      </c>
      <c r="L21" s="132">
        <v>128.1</v>
      </c>
      <c r="M21" s="132">
        <v>134.6</v>
      </c>
      <c r="N21" s="132">
        <v>250</v>
      </c>
      <c r="O21" s="131" t="str">
        <f>VLOOKUP(B21,ИСХОДНИК!A:P,15,FALSE())</f>
        <v>U6 PL40R</v>
      </c>
      <c r="P21" s="135">
        <f>VLOOKUP(B21,ИСХОДНИК!A:P,13,FALSE())</f>
        <v>400</v>
      </c>
      <c r="Q21" s="135">
        <f>VLOOKUP(B21,ИСХОДНИК!A:P,14,FALSE())</f>
        <v>480</v>
      </c>
      <c r="R21" s="327" t="str">
        <f>IF(VLOOKUP(B21,ИСХОДНИК!A:R,18,FALSE())=1,ИСХОДНИК!$T$2,IF(VLOOKUP(B21,ИСХОДНИК!A:R,18,FALSE())=2,ИСХОДНИК!$T$5,IF(VLOOKUP(B21,ИСХОДНИК!A:R,18,FALSE())=3,ИСХОДНИК!$T$6)))</f>
        <v>○</v>
      </c>
      <c r="T21" s="128" t="s">
        <v>172</v>
      </c>
      <c r="U21" s="129" t="str">
        <f>VLOOKUP(T21,ИСХОДНИК!A:P,7,FALSE())</f>
        <v>FIA 50</v>
      </c>
      <c r="V21" s="131" t="str">
        <f>VLOOKUP(T21,ИСХОДНИК!A:P,6,FALSE())</f>
        <v>150 мкм</v>
      </c>
      <c r="W21" s="131" t="str">
        <f>VLOOKUP(T21,ИСХОДНИК!A:P,15,FALSE())</f>
        <v>U6 PL40R</v>
      </c>
      <c r="X21" s="135">
        <f>VLOOKUP(T21,ИСХОДНИК!A:P,13,FALSE())</f>
        <v>56</v>
      </c>
      <c r="Y21" s="135">
        <f>VLOOKUP(T21,ИСХОДНИК!A:P,14,FALSE())</f>
        <v>67.2</v>
      </c>
      <c r="Z21" s="136" t="str">
        <f>IF(VLOOKUP(T21,ИСХОДНИК!A:R,18,FALSE())=1,ИСХОДНИК!$T$2,IF(VLOOKUP(T21,ИСХОДНИК!A:R,18,FALSE())=2,ИСХОДНИК!$T$5,IF(VLOOKUP(T21,ИСХОДНИК!A:R,18,FALSE())=3,ИСХОДНИК!$T$6)))</f>
        <v>◑</v>
      </c>
      <c r="AB21" s="417">
        <v>10</v>
      </c>
      <c r="AC21" s="417">
        <v>125</v>
      </c>
      <c r="AD21" s="267">
        <v>139.69999999999999</v>
      </c>
      <c r="AE21" s="267">
        <v>4</v>
      </c>
      <c r="AF21" s="268">
        <v>133</v>
      </c>
      <c r="AG21" s="268">
        <v>4</v>
      </c>
    </row>
    <row r="22" spans="2:33" ht="21.75" customHeight="1">
      <c r="B22" s="128" t="s">
        <v>175</v>
      </c>
      <c r="C22" s="129" t="str">
        <f>VLOOKUP(B22,ИСХОДНИК!A:P,5,FALSE())</f>
        <v>FIA 100 D STR PN 40</v>
      </c>
      <c r="D22" s="131" t="s">
        <v>22</v>
      </c>
      <c r="E22" s="130" t="str">
        <f>VLOOKUP(B22,ИСХОДНИК!A:P,11,FALSE())</f>
        <v>Под сварку встык DIN</v>
      </c>
      <c r="F22" s="131">
        <f>VLOOKUP(B22,ИСХОДНИК!A:P,7,FALSE())</f>
        <v>100</v>
      </c>
      <c r="G22" s="132" t="str">
        <f>VLOOKUP(B22,ИСХОДНИК!A:P,10,FALSE())</f>
        <v>R717, R744 и фреоны</v>
      </c>
      <c r="H22" s="132">
        <f>VLOOKUP(B22,ИСХОДНИК!A:P,8,FALSE())</f>
        <v>40</v>
      </c>
      <c r="I22" s="132" t="str">
        <f>VLOOKUP(B22,ИСХОДНИК!A:P,9,FALSE())</f>
        <v xml:space="preserve"> -60…120</v>
      </c>
      <c r="J22" s="132" t="s">
        <v>165</v>
      </c>
      <c r="K22" s="132">
        <v>124.2</v>
      </c>
      <c r="L22" s="132">
        <v>128.1</v>
      </c>
      <c r="M22" s="132">
        <v>134.6</v>
      </c>
      <c r="N22" s="132">
        <v>250</v>
      </c>
      <c r="O22" s="131" t="str">
        <f>VLOOKUP(B22,ИСХОДНИК!A:P,15,FALSE())</f>
        <v>U6 PL40R</v>
      </c>
      <c r="P22" s="135">
        <f>VLOOKUP(B22,ИСХОДНИК!A:P,13,FALSE())</f>
        <v>350</v>
      </c>
      <c r="Q22" s="135">
        <f>VLOOKUP(B22,ИСХОДНИК!A:P,14,FALSE())</f>
        <v>420</v>
      </c>
      <c r="R22" s="136" t="str">
        <f>IF(VLOOKUP(B22,ИСХОДНИК!A:R,18,FALSE())=1,ИСХОДНИК!$T$2,IF(VLOOKUP(B22,ИСХОДНИК!A:R,18,FALSE())=2,ИСХОДНИК!$T$5,IF(VLOOKUP(B22,ИСХОДНИК!A:R,18,FALSE())=3,ИСХОДНИК!$T$6)))</f>
        <v>◑</v>
      </c>
      <c r="T22" s="128" t="s">
        <v>174</v>
      </c>
      <c r="U22" s="129" t="str">
        <f>VLOOKUP(T22,ИСХОДНИК!A:P,7,FALSE())</f>
        <v>FIA 50</v>
      </c>
      <c r="V22" s="131" t="str">
        <f>VLOOKUP(T22,ИСХОДНИК!A:P,6,FALSE())</f>
        <v>250 мкм</v>
      </c>
      <c r="W22" s="131" t="str">
        <f>VLOOKUP(T22,ИСХОДНИК!A:P,15,FALSE())</f>
        <v>U6 PL40R</v>
      </c>
      <c r="X22" s="135">
        <f>VLOOKUP(T22,ИСХОДНИК!A:P,13,FALSE())</f>
        <v>56</v>
      </c>
      <c r="Y22" s="135">
        <f>VLOOKUP(T22,ИСХОДНИК!A:P,14,FALSE())</f>
        <v>67.2</v>
      </c>
      <c r="Z22" s="136" t="str">
        <f>IF(VLOOKUP(T22,ИСХОДНИК!A:R,18,FALSE())=1,ИСХОДНИК!$T$2,IF(VLOOKUP(T22,ИСХОДНИК!A:R,18,FALSE())=2,ИСХОДНИК!$T$5,IF(VLOOKUP(T22,ИСХОДНИК!A:R,18,FALSE())=3,ИСХОДНИК!$T$6)))</f>
        <v>◑</v>
      </c>
      <c r="AB22" s="417">
        <v>11</v>
      </c>
      <c r="AC22" s="417">
        <v>150</v>
      </c>
      <c r="AD22" s="267">
        <v>168.3</v>
      </c>
      <c r="AE22" s="267">
        <v>4.5</v>
      </c>
      <c r="AF22" s="268">
        <v>159</v>
      </c>
      <c r="AG22" s="268">
        <v>4.5</v>
      </c>
    </row>
    <row r="23" spans="2:33" ht="21.75" customHeight="1">
      <c r="B23" s="128" t="s">
        <v>1229</v>
      </c>
      <c r="C23" s="129" t="str">
        <f>VLOOKUP(B23,ИСХОДНИК!A:P,5,FALSE())</f>
        <v>FIA 100 G STR PN 40</v>
      </c>
      <c r="D23" s="131" t="s">
        <v>22</v>
      </c>
      <c r="E23" s="130" t="str">
        <f>VLOOKUP(B23,ИСХОДНИК!A:P,11,FALSE())</f>
        <v>Под сварку встык GOST</v>
      </c>
      <c r="F23" s="131">
        <f>VLOOKUP(B23,ИСХОДНИК!A:P,7,FALSE())</f>
        <v>100</v>
      </c>
      <c r="G23" s="132" t="str">
        <f>VLOOKUP(B23,ИСХОДНИК!A:P,10,FALSE())</f>
        <v>R717, R744 и фреоны</v>
      </c>
      <c r="H23" s="132">
        <f>VLOOKUP(B23,ИСХОДНИК!A:P,8,FALSE())</f>
        <v>40</v>
      </c>
      <c r="I23" s="132" t="str">
        <f>VLOOKUP(B23,ИСХОДНИК!A:P,9,FALSE())</f>
        <v xml:space="preserve"> -60…120</v>
      </c>
      <c r="J23" s="132" t="s">
        <v>165</v>
      </c>
      <c r="K23" s="132">
        <v>124.2</v>
      </c>
      <c r="L23" s="132">
        <v>128.1</v>
      </c>
      <c r="M23" s="132">
        <v>134.6</v>
      </c>
      <c r="N23" s="132">
        <v>250</v>
      </c>
      <c r="O23" s="131" t="str">
        <f>VLOOKUP(B23,ИСХОДНИК!A:P,15,FALSE())</f>
        <v>U6 PL40R</v>
      </c>
      <c r="P23" s="135">
        <f>VLOOKUP(B23,ИСХОДНИК!A:P,13,FALSE())</f>
        <v>350</v>
      </c>
      <c r="Q23" s="135">
        <f>VLOOKUP(B23,ИСХОДНИК!A:P,14,FALSE())</f>
        <v>420</v>
      </c>
      <c r="R23" s="327" t="str">
        <f>IF(VLOOKUP(B23,ИСХОДНИК!A:R,18,FALSE())=1,ИСХОДНИК!$T$2,IF(VLOOKUP(B23,ИСХОДНИК!A:R,18,FALSE())=2,ИСХОДНИК!$T$5,IF(VLOOKUP(B23,ИСХОДНИК!A:R,18,FALSE())=3,ИСХОДНИК!$T$6)))</f>
        <v>○</v>
      </c>
      <c r="T23" s="128" t="s">
        <v>176</v>
      </c>
      <c r="U23" s="129" t="str">
        <f>VLOOKUP(T23,ИСХОДНИК!A:P,7,FALSE())</f>
        <v>FIA 50</v>
      </c>
      <c r="V23" s="131" t="str">
        <f>VLOOKUP(T23,ИСХОДНИК!A:P,6,FALSE())</f>
        <v>500 мкм</v>
      </c>
      <c r="W23" s="131" t="str">
        <f>VLOOKUP(T23,ИСХОДНИК!A:P,15,FALSE())</f>
        <v>U6 PL40R</v>
      </c>
      <c r="X23" s="135">
        <f>VLOOKUP(T23,ИСХОДНИК!A:P,13,FALSE())</f>
        <v>56</v>
      </c>
      <c r="Y23" s="135">
        <f>VLOOKUP(T23,ИСХОДНИК!A:P,14,FALSE())</f>
        <v>67.2</v>
      </c>
      <c r="Z23" s="327" t="str">
        <f>IF(VLOOKUP(T23,ИСХОДНИК!A:R,18,FALSE())=1,ИСХОДНИК!$T$2,IF(VLOOKUP(T23,ИСХОДНИК!A:R,18,FALSE())=2,ИСХОДНИК!$T$5,IF(VLOOKUP(T23,ИСХОДНИК!A:R,18,FALSE())=3,ИСХОДНИК!$T$6)))</f>
        <v>○</v>
      </c>
      <c r="AB23" s="417">
        <v>12</v>
      </c>
      <c r="AC23" s="417">
        <v>200</v>
      </c>
      <c r="AD23" s="267">
        <v>219.1</v>
      </c>
      <c r="AE23" s="267">
        <v>6</v>
      </c>
      <c r="AF23" s="615"/>
      <c r="AG23" s="616"/>
    </row>
    <row r="24" spans="2:33" ht="21.75" customHeight="1">
      <c r="B24" s="128" t="s">
        <v>171</v>
      </c>
      <c r="C24" s="129" t="str">
        <f>VLOOKUP(B24,ИСХОДНИК!A:P,5,FALSE())</f>
        <v>FIA 125 D STR PN 52</v>
      </c>
      <c r="D24" s="131" t="s">
        <v>22</v>
      </c>
      <c r="E24" s="130" t="str">
        <f>VLOOKUP(B24,ИСХОДНИК!A:P,11,FALSE())</f>
        <v>Под сварку встык DIN</v>
      </c>
      <c r="F24" s="131">
        <f>VLOOKUP(B24,ИСХОДНИК!A:P,7,FALSE())</f>
        <v>125</v>
      </c>
      <c r="G24" s="132" t="str">
        <f>VLOOKUP(B24,ИСХОДНИК!A:P,10,FALSE())</f>
        <v>R717, R744 и фреоны</v>
      </c>
      <c r="H24" s="132">
        <f>VLOOKUP(B24,ИСХОДНИК!A:P,8,FALSE())</f>
        <v>52</v>
      </c>
      <c r="I24" s="132" t="str">
        <f>VLOOKUP(B24,ИСХОДНИК!A:P,9,FALSE())</f>
        <v xml:space="preserve"> -60…120</v>
      </c>
      <c r="J24" s="132" t="s">
        <v>165</v>
      </c>
      <c r="K24" s="132">
        <v>210.6</v>
      </c>
      <c r="L24" s="132">
        <v>217.1</v>
      </c>
      <c r="M24" s="132">
        <v>228.2</v>
      </c>
      <c r="N24" s="132">
        <v>250</v>
      </c>
      <c r="O24" s="131" t="str">
        <f>VLOOKUP(B24,ИСХОДНИК!A:P,15,FALSE())</f>
        <v>U6 PL40R</v>
      </c>
      <c r="P24" s="135">
        <f>VLOOKUP(B24,ИСХОДНИК!A:P,13,FALSE())</f>
        <v>725</v>
      </c>
      <c r="Q24" s="135">
        <f>VLOOKUP(B24,ИСХОДНИК!A:P,14,FALSE())</f>
        <v>870</v>
      </c>
      <c r="R24" s="327" t="str">
        <f>IF(VLOOKUP(B24,ИСХОДНИК!A:R,18,FALSE())=1,ИСХОДНИК!$T$2,IF(VLOOKUP(B24,ИСХОДНИК!A:R,18,FALSE())=2,ИСХОДНИК!$T$5,IF(VLOOKUP(B24,ИСХОДНИК!A:R,18,FALSE())=3,ИСХОДНИК!$T$6)))</f>
        <v>○</v>
      </c>
      <c r="T24" s="128" t="s">
        <v>178</v>
      </c>
      <c r="U24" s="129" t="str">
        <f>VLOOKUP(T24,ИСХОДНИК!A:P,7,FALSE())</f>
        <v>FIA 65</v>
      </c>
      <c r="V24" s="131" t="str">
        <f>VLOOKUP(T24,ИСХОДНИК!A:P,6,FALSE())</f>
        <v>150 мкм</v>
      </c>
      <c r="W24" s="131" t="str">
        <f>VLOOKUP(T24,ИСХОДНИК!A:P,15,FALSE())</f>
        <v>U6 PL40R</v>
      </c>
      <c r="X24" s="135">
        <f>VLOOKUP(T24,ИСХОДНИК!A:P,13,FALSE())</f>
        <v>85</v>
      </c>
      <c r="Y24" s="135">
        <f>VLOOKUP(T24,ИСХОДНИК!A:P,14,FALSE())</f>
        <v>102</v>
      </c>
      <c r="Z24" s="136" t="str">
        <f>IF(VLOOKUP(T24,ИСХОДНИК!A:R,18,FALSE())=1,ИСХОДНИК!$T$2,IF(VLOOKUP(T24,ИСХОДНИК!A:R,18,FALSE())=2,ИСХОДНИК!$T$5,IF(VLOOKUP(T24,ИСХОДНИК!A:R,18,FALSE())=3,ИСХОДНИК!$T$6)))</f>
        <v>◑</v>
      </c>
      <c r="AB24" s="417">
        <v>13</v>
      </c>
      <c r="AC24" s="417">
        <v>250</v>
      </c>
      <c r="AD24" s="267">
        <v>273</v>
      </c>
      <c r="AE24" s="267">
        <v>6.3</v>
      </c>
      <c r="AF24" s="617"/>
      <c r="AG24" s="618"/>
    </row>
    <row r="25" spans="2:33" ht="21.75" customHeight="1">
      <c r="B25" s="128" t="s">
        <v>1237</v>
      </c>
      <c r="C25" s="129" t="str">
        <f>VLOOKUP(B25,ИСХОДНИК!A:P,5,FALSE())</f>
        <v>FIA 125 G STR PN 52</v>
      </c>
      <c r="D25" s="131" t="s">
        <v>22</v>
      </c>
      <c r="E25" s="130" t="str">
        <f>VLOOKUP(B25,ИСХОДНИК!A:P,11,FALSE())</f>
        <v>Под сварку встык GOST</v>
      </c>
      <c r="F25" s="131">
        <f>VLOOKUP(B25,ИСХОДНИК!A:P,7,FALSE())</f>
        <v>125</v>
      </c>
      <c r="G25" s="132" t="str">
        <f>VLOOKUP(B25,ИСХОДНИК!A:P,10,FALSE())</f>
        <v>R717, R744 и фреоны</v>
      </c>
      <c r="H25" s="132">
        <f>VLOOKUP(B25,ИСХОДНИК!A:P,8,FALSE())</f>
        <v>52</v>
      </c>
      <c r="I25" s="132" t="str">
        <f>VLOOKUP(B25,ИСХОДНИК!A:P,9,FALSE())</f>
        <v xml:space="preserve"> -60…120</v>
      </c>
      <c r="J25" s="132" t="s">
        <v>165</v>
      </c>
      <c r="K25" s="132">
        <v>297</v>
      </c>
      <c r="L25" s="132">
        <v>306.10000000000002</v>
      </c>
      <c r="M25" s="132">
        <v>321.8</v>
      </c>
      <c r="N25" s="132">
        <v>250</v>
      </c>
      <c r="O25" s="131" t="str">
        <f>VLOOKUP(B25,ИСХОДНИК!A:P,15,FALSE())</f>
        <v>U6 PL40R</v>
      </c>
      <c r="P25" s="135">
        <f>VLOOKUP(B25,ИСХОДНИК!A:P,13,FALSE())</f>
        <v>725</v>
      </c>
      <c r="Q25" s="135">
        <f>VLOOKUP(B25,ИСХОДНИК!A:P,14,FALSE())</f>
        <v>870</v>
      </c>
      <c r="R25" s="327" t="str">
        <f>IF(VLOOKUP(B25,ИСХОДНИК!A:R,18,FALSE())=1,ИСХОДНИК!$T$2,IF(VLOOKUP(B25,ИСХОДНИК!A:R,18,FALSE())=2,ИСХОДНИК!$T$5,IF(VLOOKUP(B25,ИСХОДНИК!A:R,18,FALSE())=3,ИСХОДНИК!$T$6)))</f>
        <v>○</v>
      </c>
      <c r="T25" s="128" t="s">
        <v>180</v>
      </c>
      <c r="U25" s="129" t="str">
        <f>VLOOKUP(T25,ИСХОДНИК!A:P,7,FALSE())</f>
        <v>FIA 65</v>
      </c>
      <c r="V25" s="131" t="str">
        <f>VLOOKUP(T25,ИСХОДНИК!A:P,6,FALSE())</f>
        <v>250 мкм</v>
      </c>
      <c r="W25" s="131" t="str">
        <f>VLOOKUP(T25,ИСХОДНИК!A:P,15,FALSE())</f>
        <v>U6 PL40R</v>
      </c>
      <c r="X25" s="135">
        <f>VLOOKUP(T25,ИСХОДНИК!A:P,13,FALSE())</f>
        <v>85</v>
      </c>
      <c r="Y25" s="135">
        <f>VLOOKUP(T25,ИСХОДНИК!A:P,14,FALSE())</f>
        <v>102</v>
      </c>
      <c r="Z25" s="136" t="str">
        <f>IF(VLOOKUP(T25,ИСХОДНИК!A:R,18,FALSE())=1,ИСХОДНИК!$T$2,IF(VLOOKUP(T25,ИСХОДНИК!A:R,18,FALSE())=2,ИСХОДНИК!$T$5,IF(VLOOKUP(T25,ИСХОДНИК!A:R,18,FALSE())=3,ИСХОДНИК!$T$6)))</f>
        <v>◑</v>
      </c>
    </row>
    <row r="26" spans="2:33" ht="21.75" customHeight="1">
      <c r="B26" s="128" t="s">
        <v>177</v>
      </c>
      <c r="C26" s="129" t="str">
        <f>VLOOKUP(B26,ИСХОДНИК!A:P,5,FALSE())</f>
        <v>FIA 125 D STR PN 40</v>
      </c>
      <c r="D26" s="131" t="s">
        <v>22</v>
      </c>
      <c r="E26" s="130" t="str">
        <f>VLOOKUP(B26,ИСХОДНИК!A:P,11,FALSE())</f>
        <v>Под сварку встык DIN</v>
      </c>
      <c r="F26" s="131">
        <f>VLOOKUP(B26,ИСХОДНИК!A:P,7,FALSE())</f>
        <v>125</v>
      </c>
      <c r="G26" s="132" t="str">
        <f>VLOOKUP(B26,ИСХОДНИК!A:P,10,FALSE())</f>
        <v>R717, R744 и фреоны</v>
      </c>
      <c r="H26" s="132">
        <f>VLOOKUP(B26,ИСХОДНИК!A:P,8,FALSE())</f>
        <v>40</v>
      </c>
      <c r="I26" s="132" t="str">
        <f>VLOOKUP(B26,ИСХОДНИК!A:P,9,FALSE())</f>
        <v xml:space="preserve"> -60…120</v>
      </c>
      <c r="J26" s="132" t="s">
        <v>165</v>
      </c>
      <c r="K26" s="132">
        <v>383.4</v>
      </c>
      <c r="L26" s="132">
        <v>395.1</v>
      </c>
      <c r="M26" s="132">
        <v>415.4</v>
      </c>
      <c r="N26" s="132">
        <v>250</v>
      </c>
      <c r="O26" s="131" t="str">
        <f>VLOOKUP(B26,ИСХОДНИК!A:P,15,FALSE())</f>
        <v>U6 PL40R</v>
      </c>
      <c r="P26" s="135">
        <f>VLOOKUP(B26,ИСХОДНИК!A:P,13,FALSE())</f>
        <v>590</v>
      </c>
      <c r="Q26" s="135">
        <f>VLOOKUP(B26,ИСХОДНИК!A:P,14,FALSE())</f>
        <v>708</v>
      </c>
      <c r="R26" s="327" t="str">
        <f>IF(VLOOKUP(B26,ИСХОДНИК!A:R,18,FALSE())=1,ИСХОДНИК!$T$2,IF(VLOOKUP(B26,ИСХОДНИК!A:R,18,FALSE())=2,ИСХОДНИК!$T$5,IF(VLOOKUP(B26,ИСХОДНИК!A:R,18,FALSE())=3,ИСХОДНИК!$T$6)))</f>
        <v>○</v>
      </c>
      <c r="T26" s="128" t="s">
        <v>182</v>
      </c>
      <c r="U26" s="129" t="str">
        <f>VLOOKUP(T26,ИСХОДНИК!A:P,7,FALSE())</f>
        <v>FIA 65</v>
      </c>
      <c r="V26" s="131" t="str">
        <f>VLOOKUP(T26,ИСХОДНИК!A:P,6,FALSE())</f>
        <v>500 мкм</v>
      </c>
      <c r="W26" s="131" t="str">
        <f>VLOOKUP(T26,ИСХОДНИК!A:P,15,FALSE())</f>
        <v>U6 PL40R</v>
      </c>
      <c r="X26" s="135">
        <f>VLOOKUP(T26,ИСХОДНИК!A:P,13,FALSE())</f>
        <v>85</v>
      </c>
      <c r="Y26" s="135">
        <f>VLOOKUP(T26,ИСХОДНИК!A:P,14,FALSE())</f>
        <v>102</v>
      </c>
      <c r="Z26" s="136" t="str">
        <f>IF(VLOOKUP(T26,ИСХОДНИК!A:R,18,FALSE())=1,ИСХОДНИК!$T$2,IF(VLOOKUP(T26,ИСХОДНИК!A:R,18,FALSE())=2,ИСХОДНИК!$T$5,IF(VLOOKUP(T26,ИСХОДНИК!A:R,18,FALSE())=3,ИСХОДНИК!$T$6)))</f>
        <v>◑</v>
      </c>
    </row>
    <row r="27" spans="2:33" ht="21.75" customHeight="1">
      <c r="B27" s="128" t="s">
        <v>1231</v>
      </c>
      <c r="C27" s="129" t="str">
        <f>VLOOKUP(B27,ИСХОДНИК!A:P,5,FALSE())</f>
        <v>FIA 125 G STR PN 40</v>
      </c>
      <c r="D27" s="131" t="s">
        <v>22</v>
      </c>
      <c r="E27" s="130" t="str">
        <f>VLOOKUP(B27,ИСХОДНИК!A:P,11,FALSE())</f>
        <v>Под сварку встык GOST</v>
      </c>
      <c r="F27" s="131">
        <f>VLOOKUP(B27,ИСХОДНИК!A:P,7,FALSE())</f>
        <v>125</v>
      </c>
      <c r="G27" s="132" t="str">
        <f>VLOOKUP(B27,ИСХОДНИК!A:P,10,FALSE())</f>
        <v>R717, R744 и фреоны</v>
      </c>
      <c r="H27" s="132">
        <f>VLOOKUP(B27,ИСХОДНИК!A:P,8,FALSE())</f>
        <v>40</v>
      </c>
      <c r="I27" s="132" t="str">
        <f>VLOOKUP(B27,ИСХОДНИК!A:P,9,FALSE())</f>
        <v xml:space="preserve"> -60…120</v>
      </c>
      <c r="J27" s="132" t="s">
        <v>165</v>
      </c>
      <c r="K27" s="132">
        <v>469.8</v>
      </c>
      <c r="L27" s="132">
        <v>484.1</v>
      </c>
      <c r="M27" s="132">
        <v>509</v>
      </c>
      <c r="N27" s="132">
        <v>250</v>
      </c>
      <c r="O27" s="131" t="str">
        <f>VLOOKUP(B27,ИСХОДНИК!A:P,15,FALSE())</f>
        <v>U6 PL40R</v>
      </c>
      <c r="P27" s="135">
        <f>VLOOKUP(B27,ИСХОДНИК!A:P,13,FALSE())</f>
        <v>590</v>
      </c>
      <c r="Q27" s="135">
        <f>VLOOKUP(B27,ИСХОДНИК!A:P,14,FALSE())</f>
        <v>708</v>
      </c>
      <c r="R27" s="327" t="str">
        <f>IF(VLOOKUP(B27,ИСХОДНИК!A:R,18,FALSE())=1,ИСХОДНИК!$T$2,IF(VLOOKUP(B27,ИСХОДНИК!A:R,18,FALSE())=2,ИСХОДНИК!$T$5,IF(VLOOKUP(B27,ИСХОДНИК!A:R,18,FALSE())=3,ИСХОДНИК!$T$6)))</f>
        <v>○</v>
      </c>
      <c r="T27" s="128" t="s">
        <v>184</v>
      </c>
      <c r="U27" s="129" t="str">
        <f>VLOOKUP(T27,ИСХОДНИК!A:P,7,FALSE())</f>
        <v>FIA 80</v>
      </c>
      <c r="V27" s="131" t="str">
        <f>VLOOKUP(T27,ИСХОДНИК!A:P,6,FALSE())</f>
        <v>150 мкм</v>
      </c>
      <c r="W27" s="131" t="str">
        <f>VLOOKUP(T27,ИСХОДНИК!A:P,15,FALSE())</f>
        <v>U6 PL40R</v>
      </c>
      <c r="X27" s="135">
        <f>VLOOKUP(T27,ИСХОДНИК!A:P,13,FALSE())</f>
        <v>90</v>
      </c>
      <c r="Y27" s="135">
        <f>VLOOKUP(T27,ИСХОДНИК!A:P,14,FALSE())</f>
        <v>108</v>
      </c>
      <c r="Z27" s="136" t="str">
        <f>IF(VLOOKUP(T27,ИСХОДНИК!A:R,18,FALSE())=1,ИСХОДНИК!$T$2,IF(VLOOKUP(T27,ИСХОДНИК!A:R,18,FALSE())=2,ИСХОДНИК!$T$5,IF(VLOOKUP(T27,ИСХОДНИК!A:R,18,FALSE())=3,ИСХОДНИК!$T$6)))</f>
        <v>◑</v>
      </c>
    </row>
    <row r="28" spans="2:33" ht="21.75" customHeight="1">
      <c r="B28" s="128" t="s">
        <v>173</v>
      </c>
      <c r="C28" s="129" t="str">
        <f>VLOOKUP(B28,ИСХОДНИК!A:P,5,FALSE())</f>
        <v>FIA 150 D STR PN 52</v>
      </c>
      <c r="D28" s="131" t="s">
        <v>22</v>
      </c>
      <c r="E28" s="130" t="str">
        <f>VLOOKUP(B28,ИСХОДНИК!A:P,11,FALSE())</f>
        <v>Под сварку встык DIN</v>
      </c>
      <c r="F28" s="131">
        <f>VLOOKUP(B28,ИСХОДНИК!A:P,7,FALSE())</f>
        <v>150</v>
      </c>
      <c r="G28" s="132" t="str">
        <f>VLOOKUP(B28,ИСХОДНИК!A:P,10,FALSE())</f>
        <v>R717, R744 и фреоны</v>
      </c>
      <c r="H28" s="132">
        <f>VLOOKUP(B28,ИСХОДНИК!A:P,8,FALSE())</f>
        <v>52</v>
      </c>
      <c r="I28" s="132" t="str">
        <f>VLOOKUP(B28,ИСХОДНИК!A:P,9,FALSE())</f>
        <v xml:space="preserve"> -60…120</v>
      </c>
      <c r="J28" s="132" t="s">
        <v>165</v>
      </c>
      <c r="K28" s="132">
        <v>276.89999999999998</v>
      </c>
      <c r="L28" s="132">
        <v>285.39999999999998</v>
      </c>
      <c r="M28" s="132">
        <v>299.7</v>
      </c>
      <c r="N28" s="132">
        <v>250</v>
      </c>
      <c r="O28" s="131" t="str">
        <f>VLOOKUP(B28,ИСХОДНИК!A:P,15,FALSE())</f>
        <v>U6 PL40R</v>
      </c>
      <c r="P28" s="135">
        <f>VLOOKUP(B28,ИСХОДНИК!A:P,13,FALSE())</f>
        <v>990</v>
      </c>
      <c r="Q28" s="135">
        <f>VLOOKUP(B28,ИСХОДНИК!A:P,14,FALSE())</f>
        <v>1188</v>
      </c>
      <c r="R28" s="327" t="str">
        <f>IF(VLOOKUP(B28,ИСХОДНИК!A:R,18,FALSE())=1,ИСХОДНИК!$T$2,IF(VLOOKUP(B28,ИСХОДНИК!A:R,18,FALSE())=2,ИСХОДНИК!$T$5,IF(VLOOKUP(B28,ИСХОДНИК!A:R,18,FALSE())=3,ИСХОДНИК!$T$6)))</f>
        <v>○</v>
      </c>
      <c r="T28" s="128" t="s">
        <v>186</v>
      </c>
      <c r="U28" s="129" t="str">
        <f>VLOOKUP(T28,ИСХОДНИК!A:P,7,FALSE())</f>
        <v>FIA 80</v>
      </c>
      <c r="V28" s="131" t="str">
        <f>VLOOKUP(T28,ИСХОДНИК!A:P,6,FALSE())</f>
        <v>250 мкм</v>
      </c>
      <c r="W28" s="131" t="str">
        <f>VLOOKUP(T28,ИСХОДНИК!A:P,15,FALSE())</f>
        <v>U6 PL40R</v>
      </c>
      <c r="X28" s="135">
        <f>VLOOKUP(T28,ИСХОДНИК!A:P,13,FALSE())</f>
        <v>90</v>
      </c>
      <c r="Y28" s="135">
        <f>VLOOKUP(T28,ИСХОДНИК!A:P,14,FALSE())</f>
        <v>108</v>
      </c>
      <c r="Z28" s="136" t="str">
        <f>IF(VLOOKUP(T28,ИСХОДНИК!A:R,18,FALSE())=1,ИСХОДНИК!$T$2,IF(VLOOKUP(T28,ИСХОДНИК!A:R,18,FALSE())=2,ИСХОДНИК!$T$5,IF(VLOOKUP(T28,ИСХОДНИК!A:R,18,FALSE())=3,ИСХОДНИК!$T$6)))</f>
        <v>◑</v>
      </c>
    </row>
    <row r="29" spans="2:33" ht="21.75" customHeight="1">
      <c r="B29" s="128" t="s">
        <v>1239</v>
      </c>
      <c r="C29" s="129" t="str">
        <f>VLOOKUP(B29,ИСХОДНИК!A:P,5,FALSE())</f>
        <v>FIA 150 G STR PN 52</v>
      </c>
      <c r="D29" s="131" t="s">
        <v>22</v>
      </c>
      <c r="E29" s="130" t="str">
        <f>VLOOKUP(B29,ИСХОДНИК!A:P,11,FALSE())</f>
        <v>Под сварку встык GOST</v>
      </c>
      <c r="F29" s="131">
        <f>VLOOKUP(B29,ИСХОДНИК!A:P,7,FALSE())</f>
        <v>150</v>
      </c>
      <c r="G29" s="132" t="str">
        <f>VLOOKUP(B29,ИСХОДНИК!A:P,10,FALSE())</f>
        <v>R717, R744 и фреоны</v>
      </c>
      <c r="H29" s="132">
        <f>VLOOKUP(B29,ИСХОДНИК!A:P,8,FALSE())</f>
        <v>52</v>
      </c>
      <c r="I29" s="132" t="str">
        <f>VLOOKUP(B29,ИСХОДНИК!A:P,9,FALSE())</f>
        <v xml:space="preserve"> -60…120</v>
      </c>
      <c r="J29" s="132" t="s">
        <v>165</v>
      </c>
      <c r="K29" s="132">
        <v>84</v>
      </c>
      <c r="L29" s="132">
        <v>86.7</v>
      </c>
      <c r="M29" s="132">
        <v>90.4</v>
      </c>
      <c r="N29" s="132">
        <v>250</v>
      </c>
      <c r="O29" s="131" t="str">
        <f>VLOOKUP(B29,ИСХОДНИК!A:P,15,FALSE())</f>
        <v>U6 PL40R</v>
      </c>
      <c r="P29" s="135">
        <f>VLOOKUP(B29,ИСХОДНИК!A:P,13,FALSE())</f>
        <v>990</v>
      </c>
      <c r="Q29" s="135">
        <f>VLOOKUP(B29,ИСХОДНИК!A:P,14,FALSE())</f>
        <v>1188</v>
      </c>
      <c r="R29" s="327" t="str">
        <f>IF(VLOOKUP(B29,ИСХОДНИК!A:R,18,FALSE())=1,ИСХОДНИК!$T$2,IF(VLOOKUP(B29,ИСХОДНИК!A:R,18,FALSE())=2,ИСХОДНИК!$T$5,IF(VLOOKUP(B29,ИСХОДНИК!A:R,18,FALSE())=3,ИСХОДНИК!$T$6)))</f>
        <v>○</v>
      </c>
      <c r="T29" s="128" t="s">
        <v>188</v>
      </c>
      <c r="U29" s="129" t="str">
        <f>VLOOKUP(T29,ИСХОДНИК!A:P,7,FALSE())</f>
        <v>FIA 80</v>
      </c>
      <c r="V29" s="131" t="str">
        <f>VLOOKUP(T29,ИСХОДНИК!A:P,6,FALSE())</f>
        <v>500 мкм</v>
      </c>
      <c r="W29" s="131" t="str">
        <f>VLOOKUP(T29,ИСХОДНИК!A:P,15,FALSE())</f>
        <v>U6 PL40R</v>
      </c>
      <c r="X29" s="135">
        <f>VLOOKUP(T29,ИСХОДНИК!A:P,13,FALSE())</f>
        <v>90</v>
      </c>
      <c r="Y29" s="135">
        <f>VLOOKUP(T29,ИСХОДНИК!A:P,14,FALSE())</f>
        <v>108</v>
      </c>
      <c r="Z29" s="136" t="str">
        <f>IF(VLOOKUP(T29,ИСХОДНИК!A:R,18,FALSE())=1,ИСХОДНИК!$T$2,IF(VLOOKUP(T29,ИСХОДНИК!A:R,18,FALSE())=2,ИСХОДНИК!$T$5,IF(VLOOKUP(T29,ИСХОДНИК!A:R,18,FALSE())=3,ИСХОДНИК!$T$6)))</f>
        <v>◑</v>
      </c>
    </row>
    <row r="30" spans="2:33" ht="21.75" customHeight="1">
      <c r="B30" s="128" t="s">
        <v>179</v>
      </c>
      <c r="C30" s="129" t="str">
        <f>VLOOKUP(B30,ИСХОДНИК!A:P,5,FALSE())</f>
        <v>FIA 150 D STR PN 40</v>
      </c>
      <c r="D30" s="131" t="s">
        <v>22</v>
      </c>
      <c r="E30" s="130" t="str">
        <f>VLOOKUP(B30,ИСХОДНИК!A:P,11,FALSE())</f>
        <v>Под сварку встык DIN</v>
      </c>
      <c r="F30" s="131">
        <f>VLOOKUP(B30,ИСХОДНИК!A:P,7,FALSE())</f>
        <v>150</v>
      </c>
      <c r="G30" s="132" t="str">
        <f>VLOOKUP(B30,ИСХОДНИК!A:P,10,FALSE())</f>
        <v>R717, R744 и фреоны</v>
      </c>
      <c r="H30" s="132">
        <f>VLOOKUP(B30,ИСХОДНИК!A:P,8,FALSE())</f>
        <v>40</v>
      </c>
      <c r="I30" s="132" t="str">
        <f>VLOOKUP(B30,ИСХОДНИК!A:P,9,FALSE())</f>
        <v xml:space="preserve"> -60…120</v>
      </c>
      <c r="J30" s="132" t="s">
        <v>165</v>
      </c>
      <c r="K30" s="132">
        <v>-108.9</v>
      </c>
      <c r="L30" s="132">
        <v>-112</v>
      </c>
      <c r="M30" s="132">
        <v>-118.9</v>
      </c>
      <c r="N30" s="132">
        <v>250</v>
      </c>
      <c r="O30" s="131" t="str">
        <f>VLOOKUP(B30,ИСХОДНИК!A:P,15,FALSE())</f>
        <v>U6 PL40R</v>
      </c>
      <c r="P30" s="135">
        <f>VLOOKUP(B30,ИСХОДНИК!A:P,13,FALSE())</f>
        <v>830</v>
      </c>
      <c r="Q30" s="135">
        <f>VLOOKUP(B30,ИСХОДНИК!A:P,14,FALSE())</f>
        <v>996</v>
      </c>
      <c r="R30" s="327" t="str">
        <f>IF(VLOOKUP(B30,ИСХОДНИК!A:R,18,FALSE())=1,ИСХОДНИК!$T$2,IF(VLOOKUP(B30,ИСХОДНИК!A:R,18,FALSE())=2,ИСХОДНИК!$T$5,IF(VLOOKUP(B30,ИСХОДНИК!A:R,18,FALSE())=3,ИСХОДНИК!$T$6)))</f>
        <v>○</v>
      </c>
      <c r="T30" s="128" t="s">
        <v>190</v>
      </c>
      <c r="U30" s="129" t="str">
        <f>VLOOKUP(T30,ИСХОДНИК!A:P,7,FALSE())</f>
        <v>FIA 100</v>
      </c>
      <c r="V30" s="131" t="str">
        <f>VLOOKUP(T30,ИСХОДНИК!A:P,6,FALSE())</f>
        <v>150 мкм</v>
      </c>
      <c r="W30" s="131" t="str">
        <f>VLOOKUP(T30,ИСХОДНИК!A:P,15,FALSE())</f>
        <v>U6 PL40R</v>
      </c>
      <c r="X30" s="135">
        <f>VLOOKUP(T30,ИСХОДНИК!A:P,13,FALSE())</f>
        <v>180</v>
      </c>
      <c r="Y30" s="135">
        <f>VLOOKUP(T30,ИСХОДНИК!A:P,14,FALSE())</f>
        <v>216</v>
      </c>
      <c r="Z30" s="136" t="str">
        <f>IF(VLOOKUP(T30,ИСХОДНИК!A:R,18,FALSE())=1,ИСХОДНИК!$T$2,IF(VLOOKUP(T30,ИСХОДНИК!A:R,18,FALSE())=2,ИСХОДНИК!$T$5,IF(VLOOKUP(T30,ИСХОДНИК!A:R,18,FALSE())=3,ИСХОДНИК!$T$6)))</f>
        <v>◑</v>
      </c>
    </row>
    <row r="31" spans="2:33" ht="21.75" customHeight="1">
      <c r="B31" s="128" t="s">
        <v>1233</v>
      </c>
      <c r="C31" s="129" t="str">
        <f>VLOOKUP(B31,ИСХОДНИК!A:P,5,FALSE())</f>
        <v>FIA 150 G STR PN 40</v>
      </c>
      <c r="D31" s="131" t="s">
        <v>22</v>
      </c>
      <c r="E31" s="130" t="str">
        <f>VLOOKUP(B31,ИСХОДНИК!A:P,11,FALSE())</f>
        <v>Под сварку встык GOST</v>
      </c>
      <c r="F31" s="131">
        <f>VLOOKUP(B31,ИСХОДНИК!A:P,7,FALSE())</f>
        <v>150</v>
      </c>
      <c r="G31" s="132" t="str">
        <f>VLOOKUP(B31,ИСХОДНИК!A:P,10,FALSE())</f>
        <v>R717, R744 и фреоны</v>
      </c>
      <c r="H31" s="132">
        <f>VLOOKUP(B31,ИСХОДНИК!A:P,8,FALSE())</f>
        <v>40</v>
      </c>
      <c r="I31" s="132" t="str">
        <f>VLOOKUP(B31,ИСХОДНИК!A:P,9,FALSE())</f>
        <v xml:space="preserve"> -60…120</v>
      </c>
      <c r="J31" s="132" t="s">
        <v>165</v>
      </c>
      <c r="K31" s="132">
        <v>-301.8</v>
      </c>
      <c r="L31" s="132">
        <v>-310.7</v>
      </c>
      <c r="M31" s="132">
        <v>-328.2</v>
      </c>
      <c r="N31" s="132">
        <v>250</v>
      </c>
      <c r="O31" s="131" t="str">
        <f>VLOOKUP(B31,ИСХОДНИК!A:P,15,FALSE())</f>
        <v>U6 PL40R</v>
      </c>
      <c r="P31" s="135">
        <f>VLOOKUP(B31,ИСХОДНИК!A:P,13,FALSE())</f>
        <v>830</v>
      </c>
      <c r="Q31" s="135">
        <f>VLOOKUP(B31,ИСХОДНИК!A:P,14,FALSE())</f>
        <v>996</v>
      </c>
      <c r="R31" s="327" t="str">
        <f>IF(VLOOKUP(B31,ИСХОДНИК!A:R,18,FALSE())=1,ИСХОДНИК!$T$2,IF(VLOOKUP(B31,ИСХОДНИК!A:R,18,FALSE())=2,ИСХОДНИК!$T$5,IF(VLOOKUP(B31,ИСХОДНИК!A:R,18,FALSE())=3,ИСХОДНИК!$T$6)))</f>
        <v>○</v>
      </c>
      <c r="T31" s="128" t="s">
        <v>192</v>
      </c>
      <c r="U31" s="129" t="str">
        <f>VLOOKUP(T31,ИСХОДНИК!A:P,7,FALSE())</f>
        <v>FIA 100</v>
      </c>
      <c r="V31" s="131" t="str">
        <f>VLOOKUP(T31,ИСХОДНИК!A:P,6,FALSE())</f>
        <v>250 мкм</v>
      </c>
      <c r="W31" s="131" t="str">
        <f>VLOOKUP(T31,ИСХОДНИК!A:P,15,FALSE())</f>
        <v>U6 PL40R</v>
      </c>
      <c r="X31" s="135">
        <f>VLOOKUP(T31,ИСХОДНИК!A:P,13,FALSE())</f>
        <v>180</v>
      </c>
      <c r="Y31" s="135">
        <f>VLOOKUP(T31,ИСХОДНИК!A:P,14,FALSE())</f>
        <v>216</v>
      </c>
      <c r="Z31" s="136" t="str">
        <f>IF(VLOOKUP(T31,ИСХОДНИК!A:R,18,FALSE())=1,ИСХОДНИК!$T$2,IF(VLOOKUP(T31,ИСХОДНИК!A:R,18,FALSE())=2,ИСХОДНИК!$T$5,IF(VLOOKUP(T31,ИСХОДНИК!A:R,18,FALSE())=3,ИСХОДНИК!$T$6)))</f>
        <v>◑</v>
      </c>
    </row>
    <row r="32" spans="2:33" ht="21.75" customHeight="1">
      <c r="B32" s="128" t="s">
        <v>175</v>
      </c>
      <c r="C32" s="129" t="str">
        <f>VLOOKUP(B32,ИСХОДНИК!A:P,5,FALSE())</f>
        <v>FIA 100 D STR PN 40</v>
      </c>
      <c r="D32" s="131" t="s">
        <v>22</v>
      </c>
      <c r="E32" s="130" t="str">
        <f>VLOOKUP(B32,ИСХОДНИК!A:P,11,FALSE())</f>
        <v>Под сварку встык DIN</v>
      </c>
      <c r="F32" s="131">
        <f>VLOOKUP(B32,ИСХОДНИК!A:P,7,FALSE())</f>
        <v>100</v>
      </c>
      <c r="G32" s="132" t="str">
        <f>VLOOKUP(B32,ИСХОДНИК!A:P,10,FALSE())</f>
        <v>R717, R744 и фреоны</v>
      </c>
      <c r="H32" s="132">
        <f>VLOOKUP(B32,ИСХОДНИК!A:P,8,FALSE())</f>
        <v>40</v>
      </c>
      <c r="I32" s="132" t="str">
        <f>VLOOKUP(B32,ИСХОДНИК!A:P,9,FALSE())</f>
        <v xml:space="preserve"> -60…120</v>
      </c>
      <c r="J32" s="132" t="s">
        <v>165</v>
      </c>
      <c r="K32" s="132">
        <v>124.2</v>
      </c>
      <c r="L32" s="132">
        <v>128.1</v>
      </c>
      <c r="M32" s="132">
        <v>134.6</v>
      </c>
      <c r="N32" s="132">
        <v>250</v>
      </c>
      <c r="O32" s="131" t="str">
        <f>VLOOKUP(B32,ИСХОДНИК!A:P,15,FALSE())</f>
        <v>U6 PL40R</v>
      </c>
      <c r="P32" s="135">
        <f>VLOOKUP(B32,ИСХОДНИК!A:P,13,FALSE())</f>
        <v>350</v>
      </c>
      <c r="Q32" s="135">
        <f>VLOOKUP(B32,ИСХОДНИК!A:P,14,FALSE())</f>
        <v>420</v>
      </c>
      <c r="R32" s="136" t="str">
        <f>IF(VLOOKUP(B32,ИСХОДНИК!A:R,18,FALSE())=1,ИСХОДНИК!$T$2,IF(VLOOKUP(B32,ИСХОДНИК!A:R,18,FALSE())=2,ИСХОДНИК!$T$5,IF(VLOOKUP(B32,ИСХОДНИК!A:R,18,FALSE())=3,ИСХОДНИК!$T$6)))</f>
        <v>◑</v>
      </c>
      <c r="T32" s="128" t="s">
        <v>194</v>
      </c>
      <c r="U32" s="129" t="str">
        <f>VLOOKUP(T32,ИСХОДНИК!A:P,7,FALSE())</f>
        <v>FIA 100</v>
      </c>
      <c r="V32" s="131" t="str">
        <f>VLOOKUP(T32,ИСХОДНИК!A:P,6,FALSE())</f>
        <v>500 мкм</v>
      </c>
      <c r="W32" s="131" t="str">
        <f>VLOOKUP(T32,ИСХОДНИК!A:P,15,FALSE())</f>
        <v>U6 PL40R</v>
      </c>
      <c r="X32" s="135">
        <f>VLOOKUP(T32,ИСХОДНИК!A:P,13,FALSE())</f>
        <v>180</v>
      </c>
      <c r="Y32" s="135">
        <f>VLOOKUP(T32,ИСХОДНИК!A:P,14,FALSE())</f>
        <v>216</v>
      </c>
      <c r="Z32" s="327" t="str">
        <f>IF(VLOOKUP(T32,ИСХОДНИК!A:R,18,FALSE())=1,ИСХОДНИК!$T$2,IF(VLOOKUP(T32,ИСХОДНИК!A:R,18,FALSE())=2,ИСХОДНИК!$T$5,IF(VLOOKUP(T32,ИСХОДНИК!A:R,18,FALSE())=3,ИСХОДНИК!$T$6)))</f>
        <v>○</v>
      </c>
    </row>
    <row r="33" spans="2:26" ht="21.75" customHeight="1">
      <c r="B33" s="128" t="s">
        <v>177</v>
      </c>
      <c r="C33" s="129" t="str">
        <f>VLOOKUP(B33,ИСХОДНИК!A:P,5,FALSE())</f>
        <v>FIA 125 D STR PN 40</v>
      </c>
      <c r="D33" s="131" t="s">
        <v>22</v>
      </c>
      <c r="E33" s="130" t="str">
        <f>VLOOKUP(B33,ИСХОДНИК!A:P,11,FALSE())</f>
        <v>Под сварку встык DIN</v>
      </c>
      <c r="F33" s="131">
        <f>VLOOKUP(B33,ИСХОДНИК!A:P,7,FALSE())</f>
        <v>125</v>
      </c>
      <c r="G33" s="132" t="str">
        <f>VLOOKUP(B33,ИСХОДНИК!A:P,10,FALSE())</f>
        <v>R717, R744 и фреоны</v>
      </c>
      <c r="H33" s="132">
        <f>VLOOKUP(B33,ИСХОДНИК!A:P,8,FALSE())</f>
        <v>40</v>
      </c>
      <c r="I33" s="132" t="str">
        <f>VLOOKUP(B33,ИСХОДНИК!A:P,9,FALSE())</f>
        <v xml:space="preserve"> -60…120</v>
      </c>
      <c r="J33" s="132" t="s">
        <v>165</v>
      </c>
      <c r="K33" s="132">
        <v>210.6</v>
      </c>
      <c r="L33" s="132">
        <v>217.1</v>
      </c>
      <c r="M33" s="132">
        <v>228.2</v>
      </c>
      <c r="N33" s="132">
        <v>250</v>
      </c>
      <c r="O33" s="131" t="str">
        <f>VLOOKUP(B33,ИСХОДНИК!A:P,15,FALSE())</f>
        <v>U6 PL40R</v>
      </c>
      <c r="P33" s="135">
        <f>VLOOKUP(B33,ИСХОДНИК!A:P,13,FALSE())</f>
        <v>590</v>
      </c>
      <c r="Q33" s="135">
        <f>VLOOKUP(B33,ИСХОДНИК!A:P,14,FALSE())</f>
        <v>708</v>
      </c>
      <c r="R33" s="327" t="str">
        <f>IF(VLOOKUP(B33,ИСХОДНИК!A:R,18,FALSE())=1,ИСХОДНИК!$T$2,IF(VLOOKUP(B33,ИСХОДНИК!A:R,18,FALSE())=2,ИСХОДНИК!$T$5,IF(VLOOKUP(B33,ИСХОДНИК!A:R,18,FALSE())=3,ИСХОДНИК!$T$6)))</f>
        <v>○</v>
      </c>
      <c r="T33" s="128" t="s">
        <v>196</v>
      </c>
      <c r="U33" s="129" t="str">
        <f>VLOOKUP(T33,ИСХОДНИК!A:P,7,FALSE())</f>
        <v>FIA 125</v>
      </c>
      <c r="V33" s="131" t="str">
        <f>VLOOKUP(T33,ИСХОДНИК!A:P,6,FALSE())</f>
        <v>150 мкм</v>
      </c>
      <c r="W33" s="131" t="str">
        <f>VLOOKUP(T33,ИСХОДНИК!A:P,15,FALSE())</f>
        <v>U6 PL40R</v>
      </c>
      <c r="X33" s="135">
        <f>VLOOKUP(T33,ИСХОДНИК!A:P,13,FALSE())</f>
        <v>275</v>
      </c>
      <c r="Y33" s="135">
        <f>VLOOKUP(T33,ИСХОДНИК!A:P,14,FALSE())</f>
        <v>330</v>
      </c>
      <c r="Z33" s="136" t="str">
        <f>IF(VLOOKUP(T33,ИСХОДНИК!A:R,18,FALSE())=1,ИСХОДНИК!$T$2,IF(VLOOKUP(T33,ИСХОДНИК!A:R,18,FALSE())=2,ИСХОДНИК!$T$5,IF(VLOOKUP(T33,ИСХОДНИК!A:R,18,FALSE())=3,ИСХОДНИК!$T$6)))</f>
        <v>◑</v>
      </c>
    </row>
    <row r="34" spans="2:26" ht="21.75" customHeight="1">
      <c r="B34" s="128" t="s">
        <v>179</v>
      </c>
      <c r="C34" s="129" t="str">
        <f>VLOOKUP(B34,ИСХОДНИК!A:P,5,FALSE())</f>
        <v>FIA 150 D STR PN 40</v>
      </c>
      <c r="D34" s="131" t="s">
        <v>22</v>
      </c>
      <c r="E34" s="130" t="str">
        <f>VLOOKUP(B34,ИСХОДНИК!A:P,11,FALSE())</f>
        <v>Под сварку встык DIN</v>
      </c>
      <c r="F34" s="131">
        <f>VLOOKUP(B34,ИСХОДНИК!A:P,7,FALSE())</f>
        <v>150</v>
      </c>
      <c r="G34" s="132" t="str">
        <f>VLOOKUP(B34,ИСХОДНИК!A:P,10,FALSE())</f>
        <v>R717, R744 и фреоны</v>
      </c>
      <c r="H34" s="132">
        <f>VLOOKUP(B34,ИСХОДНИК!A:P,8,FALSE())</f>
        <v>40</v>
      </c>
      <c r="I34" s="132" t="str">
        <f>VLOOKUP(B34,ИСХОДНИК!A:P,9,FALSE())</f>
        <v xml:space="preserve"> -60…120</v>
      </c>
      <c r="J34" s="132" t="s">
        <v>165</v>
      </c>
      <c r="K34" s="132">
        <v>276.89999999999998</v>
      </c>
      <c r="L34" s="132">
        <v>285.39999999999998</v>
      </c>
      <c r="M34" s="132">
        <v>299.7</v>
      </c>
      <c r="N34" s="132">
        <v>250</v>
      </c>
      <c r="O34" s="131" t="str">
        <f>VLOOKUP(B34,ИСХОДНИК!A:P,15,FALSE())</f>
        <v>U6 PL40R</v>
      </c>
      <c r="P34" s="135">
        <f>VLOOKUP(B34,ИСХОДНИК!A:P,13,FALSE())</f>
        <v>830</v>
      </c>
      <c r="Q34" s="135">
        <f>VLOOKUP(B34,ИСХОДНИК!A:P,14,FALSE())</f>
        <v>996</v>
      </c>
      <c r="R34" s="327" t="str">
        <f>IF(VLOOKUP(B34,ИСХОДНИК!A:R,18,FALSE())=1,ИСХОДНИК!$T$2,IF(VLOOKUP(B34,ИСХОДНИК!A:R,18,FALSE())=2,ИСХОДНИК!$T$5,IF(VLOOKUP(B34,ИСХОДНИК!A:R,18,FALSE())=3,ИСХОДНИК!$T$6)))</f>
        <v>○</v>
      </c>
      <c r="T34" s="128" t="s">
        <v>198</v>
      </c>
      <c r="U34" s="129" t="str">
        <f>VLOOKUP(T34,ИСХОДНИК!A:P,7,FALSE())</f>
        <v>FIA 125</v>
      </c>
      <c r="V34" s="131" t="str">
        <f>VLOOKUP(T34,ИСХОДНИК!A:P,6,FALSE())</f>
        <v>250 мкм</v>
      </c>
      <c r="W34" s="131" t="str">
        <f>VLOOKUP(T34,ИСХОДНИК!A:P,15,FALSE())</f>
        <v>U6 PL40R</v>
      </c>
      <c r="X34" s="135">
        <f>VLOOKUP(T34,ИСХОДНИК!A:P,13,FALSE())</f>
        <v>275</v>
      </c>
      <c r="Y34" s="135">
        <f>VLOOKUP(T34,ИСХОДНИК!A:P,14,FALSE())</f>
        <v>330</v>
      </c>
      <c r="Z34" s="327" t="str">
        <f>IF(VLOOKUP(T34,ИСХОДНИК!A:R,18,FALSE())=1,ИСХОДНИК!$T$2,IF(VLOOKUP(T34,ИСХОДНИК!A:R,18,FALSE())=2,ИСХОДНИК!$T$5,IF(VLOOKUP(T34,ИСХОДНИК!A:R,18,FALSE())=3,ИСХОДНИК!$T$6)))</f>
        <v>○</v>
      </c>
    </row>
    <row r="35" spans="2:26" ht="21.75" customHeight="1">
      <c r="B35" s="128" t="s">
        <v>181</v>
      </c>
      <c r="C35" s="129" t="str">
        <f>VLOOKUP(B35,ИСХОДНИК!A:P,5,FALSE())</f>
        <v>FIA 200 D STR PN 40</v>
      </c>
      <c r="D35" s="131" t="s">
        <v>22</v>
      </c>
      <c r="E35" s="130" t="str">
        <f>VLOOKUP(B35,ИСХОДНИК!A:P,11,FALSE())</f>
        <v>Под сварку встык DIN</v>
      </c>
      <c r="F35" s="131">
        <f>VLOOKUP(B35,ИСХОДНИК!A:P,7,FALSE())</f>
        <v>200</v>
      </c>
      <c r="G35" s="132" t="str">
        <f>VLOOKUP(B35,ИСХОДНИК!A:P,10,FALSE())</f>
        <v>R717, R744 и фреоны</v>
      </c>
      <c r="H35" s="132">
        <f>VLOOKUP(B35,ИСХОДНИК!A:P,8,FALSE())</f>
        <v>40</v>
      </c>
      <c r="I35" s="132" t="str">
        <f>VLOOKUP(B35,ИСХОДНИК!A:P,9,FALSE())</f>
        <v xml:space="preserve"> -60…120</v>
      </c>
      <c r="J35" s="132"/>
      <c r="K35" s="132"/>
      <c r="L35" s="132"/>
      <c r="M35" s="131"/>
      <c r="N35" s="132">
        <v>250</v>
      </c>
      <c r="O35" s="131" t="str">
        <f>VLOOKUP(B35,ИСХОДНИК!A:P,15,FALSE())</f>
        <v>U6 PL40R</v>
      </c>
      <c r="P35" s="135">
        <f>VLOOKUP(B35,ИСХОДНИК!A:P,13,FALSE())</f>
        <v>1450</v>
      </c>
      <c r="Q35" s="135">
        <f>VLOOKUP(B35,ИСХОДНИК!A:P,14,FALSE())</f>
        <v>1740</v>
      </c>
      <c r="R35" s="327" t="str">
        <f>IF(VLOOKUP(B35,ИСХОДНИК!A:R,18,FALSE())=1,ИСХОДНИК!$T$2,IF(VLOOKUP(B35,ИСХОДНИК!A:R,18,FALSE())=2,ИСХОДНИК!$T$5,IF(VLOOKUP(B35,ИСХОДНИК!A:R,18,FALSE())=3,ИСХОДНИК!$T$6)))</f>
        <v>○</v>
      </c>
      <c r="T35" s="128" t="s">
        <v>200</v>
      </c>
      <c r="U35" s="129" t="str">
        <f>VLOOKUP(T35,ИСХОДНИК!A:P,7,FALSE())</f>
        <v>FIA 125</v>
      </c>
      <c r="V35" s="131" t="str">
        <f>VLOOKUP(T35,ИСХОДНИК!A:P,6,FALSE())</f>
        <v>500 мкм</v>
      </c>
      <c r="W35" s="131" t="str">
        <f>VLOOKUP(T35,ИСХОДНИК!A:P,15,FALSE())</f>
        <v>U6 PL40R</v>
      </c>
      <c r="X35" s="135">
        <f>VLOOKUP(T35,ИСХОДНИК!A:P,13,FALSE())</f>
        <v>275</v>
      </c>
      <c r="Y35" s="135">
        <f>VLOOKUP(T35,ИСХОДНИК!A:P,14,FALSE())</f>
        <v>330</v>
      </c>
      <c r="Z35" s="327" t="str">
        <f>IF(VLOOKUP(T35,ИСХОДНИК!A:R,18,FALSE())=1,ИСХОДНИК!$T$2,IF(VLOOKUP(T35,ИСХОДНИК!A:R,18,FALSE())=2,ИСХОДНИК!$T$5,IF(VLOOKUP(T35,ИСХОДНИК!A:R,18,FALSE())=3,ИСХОДНИК!$T$6)))</f>
        <v>○</v>
      </c>
    </row>
    <row r="36" spans="2:26" ht="21.75" customHeight="1">
      <c r="B36" s="128" t="s">
        <v>183</v>
      </c>
      <c r="C36" s="129" t="str">
        <f>VLOOKUP(B36,ИСХОДНИК!A:P,5,FALSE())</f>
        <v>FIA 250 D STR PN 40</v>
      </c>
      <c r="D36" s="131" t="s">
        <v>22</v>
      </c>
      <c r="E36" s="130" t="str">
        <f>VLOOKUP(B36,ИСХОДНИК!A:P,11,FALSE())</f>
        <v>Под сварку встык DIN</v>
      </c>
      <c r="F36" s="131">
        <f>VLOOKUP(B36,ИСХОДНИК!A:P,7,FALSE())</f>
        <v>250</v>
      </c>
      <c r="G36" s="132" t="str">
        <f>VLOOKUP(B36,ИСХОДНИК!A:P,10,FALSE())</f>
        <v>R717, R744 и фреоны</v>
      </c>
      <c r="H36" s="132">
        <f>VLOOKUP(B36,ИСХОДНИК!A:P,8,FALSE())</f>
        <v>40</v>
      </c>
      <c r="I36" s="132" t="str">
        <f>VLOOKUP(B36,ИСХОДНИК!A:P,9,FALSE())</f>
        <v xml:space="preserve"> -60…120</v>
      </c>
      <c r="J36" s="132"/>
      <c r="K36" s="132"/>
      <c r="L36" s="132"/>
      <c r="M36" s="131"/>
      <c r="N36" s="132">
        <v>250</v>
      </c>
      <c r="O36" s="131" t="str">
        <f>VLOOKUP(B36,ИСХОДНИК!A:P,15,FALSE())</f>
        <v>PR PL40R-Project</v>
      </c>
      <c r="P36" s="135">
        <f>VLOOKUP(B36,ИСХОДНИК!A:P,13,FALSE())</f>
        <v>2500</v>
      </c>
      <c r="Q36" s="135">
        <f>VLOOKUP(B36,ИСХОДНИК!A:P,14,FALSE())</f>
        <v>3000</v>
      </c>
      <c r="R36" s="327" t="str">
        <f>IF(VLOOKUP(B36,ИСХОДНИК!A:R,18,FALSE())=1,ИСХОДНИК!$T$2,IF(VLOOKUP(B36,ИСХОДНИК!A:R,18,FALSE())=2,ИСХОДНИК!$T$5,IF(VLOOKUP(B36,ИСХОДНИК!A:R,18,FALSE())=3,ИСХОДНИК!$T$6)))</f>
        <v>○</v>
      </c>
      <c r="T36" s="128" t="s">
        <v>202</v>
      </c>
      <c r="U36" s="129" t="str">
        <f>VLOOKUP(T36,ИСХОДНИК!A:P,7,FALSE())</f>
        <v>FIA 150</v>
      </c>
      <c r="V36" s="131" t="str">
        <f>VLOOKUP(T36,ИСХОДНИК!A:P,6,FALSE())</f>
        <v>150 мкм</v>
      </c>
      <c r="W36" s="131" t="str">
        <f>VLOOKUP(T36,ИСХОДНИК!A:P,15,FALSE())</f>
        <v>U6 PL40R</v>
      </c>
      <c r="X36" s="135">
        <f>VLOOKUP(T36,ИСХОДНИК!A:P,13,FALSE())</f>
        <v>355</v>
      </c>
      <c r="Y36" s="135">
        <f>VLOOKUP(T36,ИСХОДНИК!A:P,14,FALSE())</f>
        <v>426</v>
      </c>
      <c r="Z36" s="327" t="str">
        <f>IF(VLOOKUP(T36,ИСХОДНИК!A:R,18,FALSE())=1,ИСХОДНИК!$T$2,IF(VLOOKUP(T36,ИСХОДНИК!A:R,18,FALSE())=2,ИСХОДНИК!$T$5,IF(VLOOKUP(T36,ИСХОДНИК!A:R,18,FALSE())=3,ИСХОДНИК!$T$6)))</f>
        <v>○</v>
      </c>
    </row>
    <row r="37" spans="2:26" ht="21.75" customHeight="1">
      <c r="B37" s="491" t="s">
        <v>185</v>
      </c>
      <c r="C37" s="491"/>
      <c r="D37" s="491"/>
      <c r="E37" s="491"/>
      <c r="F37" s="491"/>
      <c r="G37" s="491"/>
      <c r="H37" s="491"/>
      <c r="I37" s="491"/>
      <c r="J37" s="491"/>
      <c r="K37" s="491"/>
      <c r="L37" s="491"/>
      <c r="M37" s="491"/>
      <c r="N37" s="491"/>
      <c r="O37" s="491"/>
      <c r="P37" s="491"/>
      <c r="Q37" s="491"/>
      <c r="R37" s="491"/>
      <c r="T37" s="128" t="s">
        <v>204</v>
      </c>
      <c r="U37" s="129" t="str">
        <f>VLOOKUP(T37,ИСХОДНИК!A:P,7,FALSE())</f>
        <v>FIA 150</v>
      </c>
      <c r="V37" s="131" t="str">
        <f>VLOOKUP(T37,ИСХОДНИК!A:P,6,FALSE())</f>
        <v>250 мкм</v>
      </c>
      <c r="W37" s="131" t="str">
        <f>VLOOKUP(T37,ИСХОДНИК!A:P,15,FALSE())</f>
        <v>U6 PL40R</v>
      </c>
      <c r="X37" s="135">
        <f>VLOOKUP(T37,ИСХОДНИК!A:P,13,FALSE())</f>
        <v>355</v>
      </c>
      <c r="Y37" s="135">
        <f>VLOOKUP(T37,ИСХОДНИК!A:P,14,FALSE())</f>
        <v>426</v>
      </c>
      <c r="Z37" s="327" t="str">
        <f>IF(VLOOKUP(T37,ИСХОДНИК!A:R,18,FALSE())=1,ИСХОДНИК!$T$2,IF(VLOOKUP(T37,ИСХОДНИК!A:R,18,FALSE())=2,ИСХОДНИК!$T$5,IF(VLOOKUP(T37,ИСХОДНИК!A:R,18,FALSE())=3,ИСХОДНИК!$T$6)))</f>
        <v>○</v>
      </c>
    </row>
    <row r="38" spans="2:26" ht="21.75" customHeight="1">
      <c r="B38" s="128" t="s">
        <v>187</v>
      </c>
      <c r="C38" s="129" t="str">
        <f>VLOOKUP(B38,ИСХОДНИК!A:P,5,FALSE())</f>
        <v>FIA 15 D ANG PN 52</v>
      </c>
      <c r="D38" s="131" t="s">
        <v>39</v>
      </c>
      <c r="E38" s="130" t="str">
        <f>VLOOKUP(B38,ИСХОДНИК!A:P,11,FALSE())</f>
        <v>Под сварку встык DIN</v>
      </c>
      <c r="F38" s="131">
        <f>VLOOKUP(B38,ИСХОДНИК!A:P,7,FALSE())</f>
        <v>15</v>
      </c>
      <c r="G38" s="132" t="str">
        <f>VLOOKUP(B38,ИСХОДНИК!A:P,10,FALSE())</f>
        <v>R717, R744 и фреоны</v>
      </c>
      <c r="H38" s="132">
        <f>VLOOKUP(B38,ИСХОДНИК!A:P,8,FALSE())</f>
        <v>52</v>
      </c>
      <c r="I38" s="132" t="str">
        <f>VLOOKUP(B38,ИСХОДНИК!A:P,9,FALSE())</f>
        <v xml:space="preserve"> -60…120</v>
      </c>
      <c r="J38" s="132">
        <v>3.3</v>
      </c>
      <c r="K38" s="132">
        <v>3.4</v>
      </c>
      <c r="L38" s="132">
        <v>3.5</v>
      </c>
      <c r="M38" s="132">
        <v>3.7</v>
      </c>
      <c r="N38" s="132">
        <v>150</v>
      </c>
      <c r="O38" s="131" t="str">
        <f>VLOOKUP(B38,ИСХОДНИК!A:P,15,FALSE())</f>
        <v>U6 PL40R</v>
      </c>
      <c r="P38" s="135">
        <f>VLOOKUP(B38,ИСХОДНИК!A:P,13,FALSE())</f>
        <v>45</v>
      </c>
      <c r="Q38" s="135">
        <f>VLOOKUP(B38,ИСХОДНИК!A:P,14,FALSE())</f>
        <v>54</v>
      </c>
      <c r="R38" s="327" t="str">
        <f>IF(VLOOKUP(B38,ИСХОДНИК!A:R,18,FALSE())=1,ИСХОДНИК!$T$2,IF(VLOOKUP(B38,ИСХОДНИК!A:R,18,FALSE())=2,ИСХОДНИК!$T$5,IF(VLOOKUP(B38,ИСХОДНИК!A:R,18,FALSE())=3,ИСХОДНИК!$T$6)))</f>
        <v>○</v>
      </c>
      <c r="T38" s="128" t="s">
        <v>206</v>
      </c>
      <c r="U38" s="129" t="str">
        <f>VLOOKUP(T38,ИСХОДНИК!A:P,7,FALSE())</f>
        <v>FIA 150</v>
      </c>
      <c r="V38" s="131" t="str">
        <f>VLOOKUP(T38,ИСХОДНИК!A:P,6,FALSE())</f>
        <v>500 мкм</v>
      </c>
      <c r="W38" s="131" t="str">
        <f>VLOOKUP(T38,ИСХОДНИК!A:P,15,FALSE())</f>
        <v>U6 PL40R</v>
      </c>
      <c r="X38" s="135">
        <f>VLOOKUP(T38,ИСХОДНИК!A:P,13,FALSE())</f>
        <v>355</v>
      </c>
      <c r="Y38" s="135">
        <f>VLOOKUP(T38,ИСХОДНИК!A:P,14,FALSE())</f>
        <v>426</v>
      </c>
      <c r="Z38" s="136" t="str">
        <f>IF(VLOOKUP(T38,ИСХОДНИК!A:R,18,FALSE())=1,ИСХОДНИК!$T$2,IF(VLOOKUP(T38,ИСХОДНИК!A:R,18,FALSE())=2,ИСХОДНИК!$T$5,IF(VLOOKUP(T38,ИСХОДНИК!A:R,18,FALSE())=3,ИСХОДНИК!$T$6)))</f>
        <v>◑</v>
      </c>
    </row>
    <row r="39" spans="2:26" ht="21.75" customHeight="1">
      <c r="B39" s="128" t="s">
        <v>189</v>
      </c>
      <c r="C39" s="159" t="str">
        <f>VLOOKUP(B39,ИСХОДНИК!A:P,5,FALSE())</f>
        <v>FIA 20 D ANG PN 52</v>
      </c>
      <c r="D39" s="131" t="s">
        <v>39</v>
      </c>
      <c r="E39" s="160" t="str">
        <f>VLOOKUP(B39,ИСХОДНИК!A:P,11,FALSE())</f>
        <v>Под сварку встык DIN</v>
      </c>
      <c r="F39" s="161">
        <f>VLOOKUP(B39,ИСХОДНИК!A:P,7,FALSE())</f>
        <v>20</v>
      </c>
      <c r="G39" s="132" t="str">
        <f>VLOOKUP(B39,ИСХОДНИК!A:P,10,FALSE())</f>
        <v>R717, R744 и фреоны</v>
      </c>
      <c r="H39" s="133">
        <f>VLOOKUP(B39,ИСХОДНИК!A:P,8,FALSE())</f>
        <v>52</v>
      </c>
      <c r="I39" s="132" t="str">
        <f>VLOOKUP(B39,ИСХОДНИК!A:P,9,FALSE())</f>
        <v xml:space="preserve"> -60…120</v>
      </c>
      <c r="J39" s="132">
        <v>6.9</v>
      </c>
      <c r="K39" s="132">
        <v>7.1</v>
      </c>
      <c r="L39" s="132">
        <v>7.3</v>
      </c>
      <c r="M39" s="132">
        <v>7.7</v>
      </c>
      <c r="N39" s="132">
        <v>150</v>
      </c>
      <c r="O39" s="161" t="str">
        <f>VLOOKUP(B39,ИСХОДНИК!A:P,15,FALSE())</f>
        <v>U6 PL40R</v>
      </c>
      <c r="P39" s="135">
        <f>VLOOKUP(B39,ИСХОДНИК!A:P,13,FALSE())</f>
        <v>51</v>
      </c>
      <c r="Q39" s="135">
        <f>VLOOKUP(B39,ИСХОДНИК!A:P,14,FALSE())</f>
        <v>61.199999999999996</v>
      </c>
      <c r="R39" s="327" t="str">
        <f>IF(VLOOKUP(B39,ИСХОДНИК!A:R,18,FALSE())=1,ИСХОДНИК!$T$2,IF(VLOOKUP(B39,ИСХОДНИК!A:R,18,FALSE())=2,ИСХОДНИК!$T$5,IF(VLOOKUP(B39,ИСХОДНИК!A:R,18,FALSE())=3,ИСХОДНИК!$T$6)))</f>
        <v>○</v>
      </c>
      <c r="T39" s="128" t="s">
        <v>208</v>
      </c>
      <c r="U39" s="129" t="str">
        <f>VLOOKUP(T39,ИСХОДНИК!A:P,7,FALSE())</f>
        <v>FIA 200</v>
      </c>
      <c r="V39" s="131" t="str">
        <f>VLOOKUP(T39,ИСХОДНИК!A:P,6,FALSE())</f>
        <v>150 мкм</v>
      </c>
      <c r="W39" s="131" t="str">
        <f>VLOOKUP(T39,ИСХОДНИК!A:P,15,FALSE())</f>
        <v>U6 PL40R</v>
      </c>
      <c r="X39" s="135">
        <f>VLOOKUP(T39,ИСХОДНИК!A:P,13,FALSE())</f>
        <v>490</v>
      </c>
      <c r="Y39" s="135">
        <f>VLOOKUP(T39,ИСХОДНИК!A:P,14,FALSE())</f>
        <v>588</v>
      </c>
      <c r="Z39" s="327" t="str">
        <f>IF(VLOOKUP(T39,ИСХОДНИК!A:R,18,FALSE())=1,ИСХОДНИК!$T$2,IF(VLOOKUP(T39,ИСХОДНИК!A:R,18,FALSE())=2,ИСХОДНИК!$T$5,IF(VLOOKUP(T39,ИСХОДНИК!A:R,18,FALSE())=3,ИСХОДНИК!$T$6)))</f>
        <v>○</v>
      </c>
    </row>
    <row r="40" spans="2:26" ht="21.75" customHeight="1">
      <c r="B40" s="128" t="s">
        <v>191</v>
      </c>
      <c r="C40" s="159" t="str">
        <f>VLOOKUP(B40,ИСХОДНИК!A:P,5,FALSE())</f>
        <v>FIA 25 D ANG PN 52</v>
      </c>
      <c r="D40" s="131" t="s">
        <v>39</v>
      </c>
      <c r="E40" s="160" t="str">
        <f>VLOOKUP(B40,ИСХОДНИК!A:P,11,FALSE())</f>
        <v>Под сварку встык DIN</v>
      </c>
      <c r="F40" s="161">
        <f>VLOOKUP(B40,ИСХОДНИК!A:P,7,FALSE())</f>
        <v>25</v>
      </c>
      <c r="G40" s="132" t="str">
        <f>VLOOKUP(B40,ИСХОДНИК!A:P,10,FALSE())</f>
        <v>R717, R744 и фреоны</v>
      </c>
      <c r="H40" s="133">
        <f>VLOOKUP(B40,ИСХОДНИК!A:P,8,FALSE())</f>
        <v>52</v>
      </c>
      <c r="I40" s="132" t="str">
        <f>VLOOKUP(B40,ИСХОДНИК!A:P,9,FALSE())</f>
        <v xml:space="preserve"> -60…120</v>
      </c>
      <c r="J40" s="132">
        <v>13.8</v>
      </c>
      <c r="K40" s="132">
        <v>14</v>
      </c>
      <c r="L40" s="132">
        <v>14.5</v>
      </c>
      <c r="M40" s="132">
        <v>15.2</v>
      </c>
      <c r="N40" s="132">
        <v>150</v>
      </c>
      <c r="O40" s="161" t="str">
        <f>VLOOKUP(B40,ИСХОДНИК!A:P,15,FALSE())</f>
        <v>U6 PL40R</v>
      </c>
      <c r="P40" s="135">
        <f>VLOOKUP(B40,ИСХОДНИК!A:P,13,FALSE())</f>
        <v>62</v>
      </c>
      <c r="Q40" s="135">
        <f>VLOOKUP(B40,ИСХОДНИК!A:P,14,FALSE())</f>
        <v>74.399999999999991</v>
      </c>
      <c r="R40" s="327" t="str">
        <f>IF(VLOOKUP(B40,ИСХОДНИК!A:R,18,FALSE())=1,ИСХОДНИК!$T$2,IF(VLOOKUP(B40,ИСХОДНИК!A:R,18,FALSE())=2,ИСХОДНИК!$T$5,IF(VLOOKUP(B40,ИСХОДНИК!A:R,18,FALSE())=3,ИСХОДНИК!$T$6)))</f>
        <v>○</v>
      </c>
      <c r="T40" s="128" t="s">
        <v>210</v>
      </c>
      <c r="U40" s="129" t="str">
        <f>VLOOKUP(T40,ИСХОДНИК!A:P,7,FALSE())</f>
        <v>FIA 200</v>
      </c>
      <c r="V40" s="131" t="str">
        <f>VLOOKUP(T40,ИСХОДНИК!A:P,6,FALSE())</f>
        <v>250 мкм</v>
      </c>
      <c r="W40" s="131" t="str">
        <f>VLOOKUP(T40,ИСХОДНИК!A:P,15,FALSE())</f>
        <v>U6 PL40R</v>
      </c>
      <c r="X40" s="135">
        <f>VLOOKUP(T40,ИСХОДНИК!A:P,13,FALSE())</f>
        <v>490</v>
      </c>
      <c r="Y40" s="135">
        <f>VLOOKUP(T40,ИСХОДНИК!A:P,14,FALSE())</f>
        <v>588</v>
      </c>
      <c r="Z40" s="327" t="str">
        <f>IF(VLOOKUP(T40,ИСХОДНИК!A:R,18,FALSE())=1,ИСХОДНИК!$T$2,IF(VLOOKUP(T40,ИСХОДНИК!A:R,18,FALSE())=2,ИСХОДНИК!$T$5,IF(VLOOKUP(T40,ИСХОДНИК!A:R,18,FALSE())=3,ИСХОДНИК!$T$6)))</f>
        <v>○</v>
      </c>
    </row>
    <row r="41" spans="2:26" ht="21.75" customHeight="1">
      <c r="B41" s="128" t="s">
        <v>193</v>
      </c>
      <c r="C41" s="159" t="str">
        <f>VLOOKUP(B41,ИСХОДНИК!A:P,5,FALSE())</f>
        <v>FIA 32 D ANG PN 52</v>
      </c>
      <c r="D41" s="131" t="s">
        <v>39</v>
      </c>
      <c r="E41" s="160" t="str">
        <f>VLOOKUP(B41,ИСХОДНИК!A:P,11,FALSE())</f>
        <v>Под сварку встык DIN</v>
      </c>
      <c r="F41" s="161">
        <f>VLOOKUP(B41,ИСХОДНИК!A:P,7,FALSE())</f>
        <v>32</v>
      </c>
      <c r="G41" s="132" t="str">
        <f>VLOOKUP(B41,ИСХОДНИК!A:P,10,FALSE())</f>
        <v>R717, R744 и фреоны</v>
      </c>
      <c r="H41" s="133">
        <f>VLOOKUP(B41,ИСХОДНИК!A:P,8,FALSE())</f>
        <v>52</v>
      </c>
      <c r="I41" s="132" t="str">
        <f>VLOOKUP(B41,ИСХОДНИК!A:P,9,FALSE())</f>
        <v xml:space="preserve"> -60…120</v>
      </c>
      <c r="J41" s="132">
        <v>23</v>
      </c>
      <c r="K41" s="132">
        <v>23.8</v>
      </c>
      <c r="L41" s="132">
        <v>24.7</v>
      </c>
      <c r="M41" s="132">
        <v>25.5</v>
      </c>
      <c r="N41" s="132">
        <v>150</v>
      </c>
      <c r="O41" s="161" t="str">
        <f>VLOOKUP(B41,ИСХОДНИК!A:P,15,FALSE())</f>
        <v>U6 PL40R</v>
      </c>
      <c r="P41" s="135">
        <f>VLOOKUP(B41,ИСХОДНИК!A:P,13,FALSE())</f>
        <v>80</v>
      </c>
      <c r="Q41" s="135">
        <f>VLOOKUP(B41,ИСХОДНИК!A:P,14,FALSE())</f>
        <v>96</v>
      </c>
      <c r="R41" s="327" t="str">
        <f>IF(VLOOKUP(B41,ИСХОДНИК!A:R,18,FALSE())=1,ИСХОДНИК!$T$2,IF(VLOOKUP(B41,ИСХОДНИК!A:R,18,FALSE())=2,ИСХОДНИК!$T$5,IF(VLOOKUP(B41,ИСХОДНИК!A:R,18,FALSE())=3,ИСХОДНИК!$T$6)))</f>
        <v>○</v>
      </c>
      <c r="T41" s="128" t="s">
        <v>212</v>
      </c>
      <c r="U41" s="129" t="str">
        <f>VLOOKUP(T41,ИСХОДНИК!A:P,7,FALSE())</f>
        <v>FIA 200</v>
      </c>
      <c r="V41" s="131" t="str">
        <f>VLOOKUP(T41,ИСХОДНИК!A:P,6,FALSE())</f>
        <v>500 мкм</v>
      </c>
      <c r="W41" s="131" t="str">
        <f>VLOOKUP(T41,ИСХОДНИК!A:P,15,FALSE())</f>
        <v>U6 PL40R</v>
      </c>
      <c r="X41" s="135">
        <f>VLOOKUP(T41,ИСХОДНИК!A:P,13,FALSE())</f>
        <v>490</v>
      </c>
      <c r="Y41" s="135">
        <f>VLOOKUP(T41,ИСХОДНИК!A:P,14,FALSE())</f>
        <v>588</v>
      </c>
      <c r="Z41" s="327" t="str">
        <f>IF(VLOOKUP(T41,ИСХОДНИК!A:R,18,FALSE())=1,ИСХОДНИК!$T$2,IF(VLOOKUP(T41,ИСХОДНИК!A:R,18,FALSE())=2,ИСХОДНИК!$T$5,IF(VLOOKUP(T41,ИСХОДНИК!A:R,18,FALSE())=3,ИСХОДНИК!$T$6)))</f>
        <v>○</v>
      </c>
    </row>
    <row r="42" spans="2:26" ht="21.75" customHeight="1">
      <c r="B42" s="128" t="s">
        <v>195</v>
      </c>
      <c r="C42" s="159" t="str">
        <f>VLOOKUP(B42,ИСХОДНИК!A:P,5,FALSE())</f>
        <v>FIA 40 D ANG PN 52</v>
      </c>
      <c r="D42" s="131" t="s">
        <v>39</v>
      </c>
      <c r="E42" s="160" t="str">
        <f>VLOOKUP(B42,ИСХОДНИК!A:P,11,FALSE())</f>
        <v>Под сварку встык DIN</v>
      </c>
      <c r="F42" s="161">
        <f>VLOOKUP(B42,ИСХОДНИК!A:P,7,FALSE())</f>
        <v>40</v>
      </c>
      <c r="G42" s="132" t="str">
        <f>VLOOKUP(B42,ИСХОДНИК!A:P,10,FALSE())</f>
        <v>R717, R744 и фреоны</v>
      </c>
      <c r="H42" s="133">
        <f>VLOOKUP(B42,ИСХОДНИК!A:P,8,FALSE())</f>
        <v>52</v>
      </c>
      <c r="I42" s="132" t="str">
        <f>VLOOKUP(B42,ИСХОДНИК!A:P,9,FALSE())</f>
        <v xml:space="preserve"> -60…120</v>
      </c>
      <c r="J42" s="132">
        <v>25.1</v>
      </c>
      <c r="K42" s="132">
        <v>25.5</v>
      </c>
      <c r="L42" s="132">
        <v>26.4</v>
      </c>
      <c r="M42" s="132">
        <v>28.2</v>
      </c>
      <c r="N42" s="132">
        <v>150</v>
      </c>
      <c r="O42" s="161" t="str">
        <f>VLOOKUP(B42,ИСХОДНИК!A:P,15,FALSE())</f>
        <v>U6 PL40R</v>
      </c>
      <c r="P42" s="135">
        <f>VLOOKUP(B42,ИСХОДНИК!A:P,13,FALSE())</f>
        <v>106</v>
      </c>
      <c r="Q42" s="135">
        <f>VLOOKUP(B42,ИСХОДНИК!A:P,14,FALSE())</f>
        <v>127.19999999999999</v>
      </c>
      <c r="R42" s="327" t="str">
        <f>IF(VLOOKUP(B42,ИСХОДНИК!A:R,18,FALSE())=1,ИСХОДНИК!$T$2,IF(VLOOKUP(B42,ИСХОДНИК!A:R,18,FALSE())=2,ИСХОДНИК!$T$5,IF(VLOOKUP(B42,ИСХОДНИК!A:R,18,FALSE())=3,ИСХОДНИК!$T$6)))</f>
        <v>○</v>
      </c>
      <c r="T42" s="128" t="s">
        <v>214</v>
      </c>
      <c r="U42" s="129" t="str">
        <f>VLOOKUP(T42,ИСХОДНИК!A:P,7,FALSE())</f>
        <v>FIA 250</v>
      </c>
      <c r="V42" s="131" t="str">
        <f>VLOOKUP(T42,ИСХОДНИК!A:P,6,FALSE())</f>
        <v>150 мкм</v>
      </c>
      <c r="W42" s="131" t="str">
        <f>VLOOKUP(T42,ИСХОДНИК!A:P,15,FALSE())</f>
        <v>U6 PL40R</v>
      </c>
      <c r="X42" s="135">
        <f>VLOOKUP(T42,ИСХОДНИК!A:P,13,FALSE())</f>
        <v>800</v>
      </c>
      <c r="Y42" s="135">
        <f>VLOOKUP(T42,ИСХОДНИК!A:P,14,FALSE())</f>
        <v>960</v>
      </c>
      <c r="Z42" s="327" t="str">
        <f>IF(VLOOKUP(T42,ИСХОДНИК!A:R,18,FALSE())=1,ИСХОДНИК!$T$2,IF(VLOOKUP(T42,ИСХОДНИК!A:R,18,FALSE())=2,ИСХОДНИК!$T$5,IF(VLOOKUP(T42,ИСХОДНИК!A:R,18,FALSE())=3,ИСХОДНИК!$T$6)))</f>
        <v>○</v>
      </c>
    </row>
    <row r="43" spans="2:26" ht="21.75" customHeight="1">
      <c r="B43" s="128" t="s">
        <v>197</v>
      </c>
      <c r="C43" s="159" t="str">
        <f>VLOOKUP(B43,ИСХОДНИК!A:P,5,FALSE())</f>
        <v>FIA 50 D ANG PN 52</v>
      </c>
      <c r="D43" s="131" t="s">
        <v>39</v>
      </c>
      <c r="E43" s="160" t="str">
        <f>VLOOKUP(B43,ИСХОДНИК!A:P,11,FALSE())</f>
        <v>Под сварку встык DIN</v>
      </c>
      <c r="F43" s="161">
        <f>VLOOKUP(B43,ИСХОДНИК!A:P,7,FALSE())</f>
        <v>50</v>
      </c>
      <c r="G43" s="132" t="str">
        <f>VLOOKUP(B43,ИСХОДНИК!A:P,10,FALSE())</f>
        <v>R717, R744 и фреоны</v>
      </c>
      <c r="H43" s="133">
        <f>VLOOKUP(B43,ИСХОДНИК!A:P,8,FALSE())</f>
        <v>52</v>
      </c>
      <c r="I43" s="132" t="str">
        <f>VLOOKUP(B43,ИСХОДНИК!A:P,9,FALSE())</f>
        <v xml:space="preserve"> -60…120</v>
      </c>
      <c r="J43" s="132">
        <v>45.1</v>
      </c>
      <c r="K43" s="132">
        <v>45.9</v>
      </c>
      <c r="L43" s="132">
        <v>47.6</v>
      </c>
      <c r="M43" s="132">
        <v>50.2</v>
      </c>
      <c r="N43" s="132">
        <v>150</v>
      </c>
      <c r="O43" s="161" t="str">
        <f>VLOOKUP(B43,ИСХОДНИК!A:P,15,FALSE())</f>
        <v>U6 PL40R</v>
      </c>
      <c r="P43" s="135">
        <f>VLOOKUP(B43,ИСХОДНИК!A:P,13,FALSE())</f>
        <v>130</v>
      </c>
      <c r="Q43" s="135">
        <f>VLOOKUP(B43,ИСХОДНИК!A:P,14,FALSE())</f>
        <v>156</v>
      </c>
      <c r="R43" s="327" t="str">
        <f>IF(VLOOKUP(B43,ИСХОДНИК!A:R,18,FALSE())=1,ИСХОДНИК!$T$2,IF(VLOOKUP(B43,ИСХОДНИК!A:R,18,FALSE())=2,ИСХОДНИК!$T$5,IF(VLOOKUP(B43,ИСХОДНИК!A:R,18,FALSE())=3,ИСХОДНИК!$T$6)))</f>
        <v>○</v>
      </c>
      <c r="T43" s="128" t="s">
        <v>216</v>
      </c>
      <c r="U43" s="129" t="str">
        <f>VLOOKUP(T43,ИСХОДНИК!A:P,7,FALSE())</f>
        <v>FIA 250</v>
      </c>
      <c r="V43" s="131" t="str">
        <f>VLOOKUP(T43,ИСХОДНИК!A:P,6,FALSE())</f>
        <v>250 мкм</v>
      </c>
      <c r="W43" s="131" t="str">
        <f>VLOOKUP(T43,ИСХОДНИК!A:P,15,FALSE())</f>
        <v>U6 PL40R</v>
      </c>
      <c r="X43" s="135">
        <f>VLOOKUP(T43,ИСХОДНИК!A:P,13,FALSE())</f>
        <v>800</v>
      </c>
      <c r="Y43" s="135">
        <f>VLOOKUP(T43,ИСХОДНИК!A:P,14,FALSE())</f>
        <v>960</v>
      </c>
      <c r="Z43" s="327" t="str">
        <f>IF(VLOOKUP(T43,ИСХОДНИК!A:R,18,FALSE())=1,ИСХОДНИК!$T$2,IF(VLOOKUP(T43,ИСХОДНИК!A:R,18,FALSE())=2,ИСХОДНИК!$T$5,IF(VLOOKUP(T43,ИСХОДНИК!A:R,18,FALSE())=3,ИСХОДНИК!$T$6)))</f>
        <v>○</v>
      </c>
    </row>
    <row r="44" spans="2:26" ht="21.75" customHeight="1">
      <c r="B44" s="128" t="s">
        <v>199</v>
      </c>
      <c r="C44" s="159" t="str">
        <f>VLOOKUP(B44,ИСХОДНИК!A:P,5,FALSE())</f>
        <v>FIA 65 D ANG PN 52</v>
      </c>
      <c r="D44" s="131" t="s">
        <v>39</v>
      </c>
      <c r="E44" s="160" t="str">
        <f>VLOOKUP(B44,ИСХОДНИК!A:P,11,FALSE())</f>
        <v>Под сварку встык DIN</v>
      </c>
      <c r="F44" s="161">
        <f>VLOOKUP(B44,ИСХОДНИК!A:P,7,FALSE())</f>
        <v>65</v>
      </c>
      <c r="G44" s="132" t="str">
        <f>VLOOKUP(B44,ИСХОДНИК!A:P,10,FALSE())</f>
        <v>R717, R744 и фреоны</v>
      </c>
      <c r="H44" s="133">
        <f>VLOOKUP(B44,ИСХОДНИК!A:P,8,FALSE())</f>
        <v>52</v>
      </c>
      <c r="I44" s="132" t="str">
        <f>VLOOKUP(B44,ИСХОДНИК!A:P,9,FALSE())</f>
        <v xml:space="preserve"> -60…120</v>
      </c>
      <c r="J44" s="132" t="s">
        <v>165</v>
      </c>
      <c r="K44" s="132">
        <v>56.1</v>
      </c>
      <c r="L44" s="132">
        <v>57.8</v>
      </c>
      <c r="M44" s="132">
        <v>60.4</v>
      </c>
      <c r="N44" s="132">
        <v>250</v>
      </c>
      <c r="O44" s="161" t="str">
        <f>VLOOKUP(B44,ИСХОДНИК!A:P,15,FALSE())</f>
        <v>U6 PL40R</v>
      </c>
      <c r="P44" s="135">
        <f>VLOOKUP(B44,ИСХОДНИК!A:P,13,FALSE())</f>
        <v>176</v>
      </c>
      <c r="Q44" s="135">
        <f>VLOOKUP(B44,ИСХОДНИК!A:P,14,FALSE())</f>
        <v>211.2</v>
      </c>
      <c r="R44" s="136" t="str">
        <f>IF(VLOOKUP(B44,ИСХОДНИК!A:R,18,FALSE())=1,ИСХОДНИК!$T$2,IF(VLOOKUP(B44,ИСХОДНИК!A:R,18,FALSE())=2,ИСХОДНИК!$T$5,IF(VLOOKUP(B44,ИСХОДНИК!A:R,18,FALSE())=3,ИСХОДНИК!$T$6)))</f>
        <v>◑</v>
      </c>
      <c r="T44" s="138"/>
      <c r="U44" s="139"/>
      <c r="V44" s="141"/>
      <c r="W44" s="141"/>
      <c r="X44" s="144"/>
      <c r="Y44" s="144"/>
      <c r="Z44" s="184"/>
    </row>
    <row r="45" spans="2:26" ht="21.75" customHeight="1">
      <c r="B45" s="128" t="s">
        <v>201</v>
      </c>
      <c r="C45" s="159" t="str">
        <f>VLOOKUP(B45,ИСХОДНИК!A:P,5,FALSE())</f>
        <v>FIA 80 D ANG PN 52</v>
      </c>
      <c r="D45" s="131" t="s">
        <v>39</v>
      </c>
      <c r="E45" s="160" t="str">
        <f>VLOOKUP(B45,ИСХОДНИК!A:P,11,FALSE())</f>
        <v>Под сварку встык DIN</v>
      </c>
      <c r="F45" s="161">
        <f>VLOOKUP(B45,ИСХОДНИК!A:P,7,FALSE())</f>
        <v>80</v>
      </c>
      <c r="G45" s="132" t="str">
        <f>VLOOKUP(B45,ИСХОДНИК!A:P,10,FALSE())</f>
        <v>R717, R744 и фреоны</v>
      </c>
      <c r="H45" s="133">
        <f>VLOOKUP(B45,ИСХОДНИК!A:P,8,FALSE())</f>
        <v>52</v>
      </c>
      <c r="I45" s="132" t="str">
        <f>VLOOKUP(B45,ИСХОДНИК!A:P,9,FALSE())</f>
        <v xml:space="preserve"> -60…120</v>
      </c>
      <c r="J45" s="132" t="s">
        <v>165</v>
      </c>
      <c r="K45" s="132">
        <v>104.6</v>
      </c>
      <c r="L45" s="132">
        <v>108</v>
      </c>
      <c r="M45" s="132">
        <v>113.1</v>
      </c>
      <c r="N45" s="132">
        <v>250</v>
      </c>
      <c r="O45" s="161" t="str">
        <f>VLOOKUP(B45,ИСХОДНИК!A:P,15,FALSE())</f>
        <v>U6 PL40R</v>
      </c>
      <c r="P45" s="135">
        <f>VLOOKUP(B45,ИСХОДНИК!A:P,13,FALSE())</f>
        <v>210</v>
      </c>
      <c r="Q45" s="135">
        <f>VLOOKUP(B45,ИСХОДНИК!A:P,14,FALSE())</f>
        <v>252</v>
      </c>
      <c r="R45" s="136" t="str">
        <f>IF(VLOOKUP(B45,ИСХОДНИК!A:R,18,FALSE())=1,ИСХОДНИК!$T$2,IF(VLOOKUP(B45,ИСХОДНИК!A:R,18,FALSE())=2,ИСХОДНИК!$T$5,IF(VLOOKUP(B45,ИСХОДНИК!A:R,18,FALSE())=3,ИСХОДНИК!$T$6)))</f>
        <v>◑</v>
      </c>
      <c r="T45" s="138"/>
      <c r="U45" s="139"/>
      <c r="V45" s="141"/>
      <c r="W45" s="141"/>
      <c r="X45" s="144"/>
      <c r="Y45" s="144"/>
      <c r="Z45" s="185"/>
    </row>
    <row r="46" spans="2:26" ht="21.75" customHeight="1">
      <c r="B46" s="128" t="s">
        <v>203</v>
      </c>
      <c r="C46" s="159" t="str">
        <f>VLOOKUP(B46,ИСХОДНИК!A:P,5,FALSE())</f>
        <v>FIA 100 D ANG PN 52</v>
      </c>
      <c r="D46" s="131" t="s">
        <v>39</v>
      </c>
      <c r="E46" s="160" t="str">
        <f>VLOOKUP(B46,ИСХОДНИК!A:P,11,FALSE())</f>
        <v>Под сварку встык DIN</v>
      </c>
      <c r="F46" s="161">
        <f>VLOOKUP(B46,ИСХОДНИК!A:P,7,FALSE())</f>
        <v>100</v>
      </c>
      <c r="G46" s="132" t="str">
        <f>VLOOKUP(B46,ИСХОДНИК!A:P,10,FALSE())</f>
        <v>R717, R744 и фреоны</v>
      </c>
      <c r="H46" s="133">
        <f>VLOOKUP(B46,ИСХОДНИК!A:P,8,FALSE())</f>
        <v>52</v>
      </c>
      <c r="I46" s="132" t="str">
        <f>VLOOKUP(B46,ИСХОДНИК!A:P,9,FALSE())</f>
        <v xml:space="preserve"> -60…120</v>
      </c>
      <c r="J46" s="133" t="s">
        <v>165</v>
      </c>
      <c r="K46" s="133">
        <v>162.4</v>
      </c>
      <c r="L46" s="133">
        <v>167.5</v>
      </c>
      <c r="M46" s="133">
        <v>176</v>
      </c>
      <c r="N46" s="132">
        <v>250</v>
      </c>
      <c r="O46" s="161" t="str">
        <f>VLOOKUP(B46,ИСХОДНИК!A:P,15,FALSE())</f>
        <v>U6 PL40R</v>
      </c>
      <c r="P46" s="135">
        <f>VLOOKUP(B46,ИСХОДНИК!A:P,13,FALSE())</f>
        <v>400</v>
      </c>
      <c r="Q46" s="135">
        <f>VLOOKUP(B46,ИСХОДНИК!A:P,14,FALSE())</f>
        <v>480</v>
      </c>
      <c r="R46" s="136" t="str">
        <f>IF(VLOOKUP(B46,ИСХОДНИК!A:R,18,FALSE())=1,ИСХОДНИК!$T$2,IF(VLOOKUP(B46,ИСХОДНИК!A:R,18,FALSE())=2,ИСХОДНИК!$T$5,IF(VLOOKUP(B46,ИСХОДНИК!A:R,18,FALSE())=3,ИСХОДНИК!$T$6)))</f>
        <v>◑</v>
      </c>
      <c r="T46" s="138"/>
      <c r="U46" s="139"/>
      <c r="V46" s="141"/>
      <c r="W46" s="141"/>
      <c r="X46" s="144"/>
      <c r="Y46" s="144"/>
      <c r="Z46" s="184"/>
    </row>
    <row r="47" spans="2:26" ht="21.75" customHeight="1">
      <c r="B47" s="128" t="s">
        <v>1236</v>
      </c>
      <c r="C47" s="159" t="str">
        <f>VLOOKUP(B47,ИСХОДНИК!A:P,5,FALSE())</f>
        <v>FIA 100 G ANG PN 52</v>
      </c>
      <c r="D47" s="131" t="s">
        <v>39</v>
      </c>
      <c r="E47" s="160" t="str">
        <f>VLOOKUP(B47,ИСХОДНИК!A:P,11,FALSE())</f>
        <v>Под сварку встык GOST</v>
      </c>
      <c r="F47" s="161">
        <f>VLOOKUP(B47,ИСХОДНИК!A:P,7,FALSE())</f>
        <v>100</v>
      </c>
      <c r="G47" s="132" t="str">
        <f>VLOOKUP(B47,ИСХОДНИК!A:P,10,FALSE())</f>
        <v>R717, R744 и фреоны</v>
      </c>
      <c r="H47" s="133">
        <f>VLOOKUP(B47,ИСХОДНИК!A:P,8,FALSE())</f>
        <v>52</v>
      </c>
      <c r="I47" s="132" t="str">
        <f>VLOOKUP(B47,ИСХОДНИК!A:P,9,FALSE())</f>
        <v xml:space="preserve"> -60…120</v>
      </c>
      <c r="J47" s="132" t="s">
        <v>165</v>
      </c>
      <c r="K47" s="132">
        <v>220.2</v>
      </c>
      <c r="L47" s="132">
        <v>227</v>
      </c>
      <c r="M47" s="132">
        <v>238.9</v>
      </c>
      <c r="N47" s="132">
        <v>250</v>
      </c>
      <c r="O47" s="161" t="str">
        <f>VLOOKUP(B47,ИСХОДНИК!A:P,15,FALSE())</f>
        <v>U6 PL40R</v>
      </c>
      <c r="P47" s="135">
        <f>VLOOKUP(B47,ИСХОДНИК!A:P,13,FALSE())</f>
        <v>400</v>
      </c>
      <c r="Q47" s="135">
        <f>VLOOKUP(B47,ИСХОДНИК!A:P,14,FALSE())</f>
        <v>480</v>
      </c>
      <c r="R47" s="327" t="str">
        <f>IF(VLOOKUP(B47,ИСХОДНИК!A:R,18,FALSE())=1,ИСХОДНИК!$T$2,IF(VLOOKUP(B47,ИСХОДНИК!A:R,18,FALSE())=2,ИСХОДНИК!$T$5,IF(VLOOKUP(B47,ИСХОДНИК!A:R,18,FALSE())=3,ИСХОДНИК!$T$6)))</f>
        <v>○</v>
      </c>
      <c r="T47" s="138"/>
      <c r="U47" s="139"/>
      <c r="V47" s="141"/>
      <c r="W47" s="141"/>
      <c r="X47" s="144"/>
      <c r="Y47" s="144"/>
      <c r="Z47" s="185"/>
    </row>
    <row r="48" spans="2:26" ht="21.75" customHeight="1">
      <c r="B48" s="128" t="s">
        <v>209</v>
      </c>
      <c r="C48" s="159" t="str">
        <f>VLOOKUP(B48,ИСХОДНИК!A:P,5,FALSE())</f>
        <v>FIA 100 D ANG PN 40</v>
      </c>
      <c r="D48" s="131" t="s">
        <v>39</v>
      </c>
      <c r="E48" s="160" t="str">
        <f>VLOOKUP(B48,ИСХОДНИК!A:P,11,FALSE())</f>
        <v>Под сварку встык DIN</v>
      </c>
      <c r="F48" s="161">
        <f>VLOOKUP(B48,ИСХОДНИК!A:P,7,FALSE())</f>
        <v>100</v>
      </c>
      <c r="G48" s="132" t="str">
        <f>VLOOKUP(B48,ИСХОДНИК!A:P,10,FALSE())</f>
        <v>R717, R744 и фреоны</v>
      </c>
      <c r="H48" s="133">
        <f>VLOOKUP(B48,ИСХОДНИК!A:P,8,FALSE())</f>
        <v>40</v>
      </c>
      <c r="I48" s="132" t="str">
        <f>VLOOKUP(B48,ИСХОДНИК!A:P,9,FALSE())</f>
        <v xml:space="preserve"> -60…120</v>
      </c>
      <c r="J48" s="133" t="s">
        <v>165</v>
      </c>
      <c r="K48" s="133">
        <v>278</v>
      </c>
      <c r="L48" s="133">
        <v>286.5</v>
      </c>
      <c r="M48" s="133">
        <v>301.8</v>
      </c>
      <c r="N48" s="132">
        <v>250</v>
      </c>
      <c r="O48" s="161" t="str">
        <f>VLOOKUP(B48,ИСХОДНИК!A:P,15,FALSE())</f>
        <v>U6 PL40R</v>
      </c>
      <c r="P48" s="135">
        <f>VLOOKUP(B48,ИСХОДНИК!A:P,13,FALSE())</f>
        <v>350</v>
      </c>
      <c r="Q48" s="135">
        <f>VLOOKUP(B48,ИСХОДНИК!A:P,14,FALSE())</f>
        <v>420</v>
      </c>
      <c r="R48" s="136" t="str">
        <f>IF(VLOOKUP(B48,ИСХОДНИК!A:R,18,FALSE())=1,ИСХОДНИК!$T$2,IF(VLOOKUP(B48,ИСХОДНИК!A:R,18,FALSE())=2,ИСХОДНИК!$T$5,IF(VLOOKUP(B48,ИСХОДНИК!A:R,18,FALSE())=3,ИСХОДНИК!$T$6)))</f>
        <v>◑</v>
      </c>
      <c r="T48" s="138"/>
      <c r="U48" s="139"/>
      <c r="V48" s="141"/>
      <c r="W48" s="141"/>
      <c r="X48" s="144"/>
      <c r="Y48" s="144"/>
      <c r="Z48" s="185"/>
    </row>
    <row r="49" spans="2:26" ht="21.75" customHeight="1">
      <c r="B49" s="128" t="s">
        <v>1230</v>
      </c>
      <c r="C49" s="159" t="str">
        <f>VLOOKUP(B49,ИСХОДНИК!A:P,5,FALSE())</f>
        <v>FIA 100 G ANG PN 40</v>
      </c>
      <c r="D49" s="131" t="s">
        <v>39</v>
      </c>
      <c r="E49" s="160" t="str">
        <f>VLOOKUP(B49,ИСХОДНИК!A:P,11,FALSE())</f>
        <v>Под сварку встык GOST</v>
      </c>
      <c r="F49" s="161">
        <f>VLOOKUP(B49,ИСХОДНИК!A:P,7,FALSE())</f>
        <v>100</v>
      </c>
      <c r="G49" s="132" t="str">
        <f>VLOOKUP(B49,ИСХОДНИК!A:P,10,FALSE())</f>
        <v>R717, R744 и фреоны</v>
      </c>
      <c r="H49" s="133">
        <f>VLOOKUP(B49,ИСХОДНИК!A:P,8,FALSE())</f>
        <v>40</v>
      </c>
      <c r="I49" s="132" t="str">
        <f>VLOOKUP(B49,ИСХОДНИК!A:P,9,FALSE())</f>
        <v xml:space="preserve"> -60…120</v>
      </c>
      <c r="J49" s="132" t="s">
        <v>165</v>
      </c>
      <c r="K49" s="132">
        <v>335.8</v>
      </c>
      <c r="L49" s="132">
        <v>346</v>
      </c>
      <c r="M49" s="132">
        <v>364.7</v>
      </c>
      <c r="N49" s="132">
        <v>250</v>
      </c>
      <c r="O49" s="161" t="str">
        <f>VLOOKUP(B49,ИСХОДНИК!A:P,15,FALSE())</f>
        <v>U6 PL40R</v>
      </c>
      <c r="P49" s="135">
        <f>VLOOKUP(B49,ИСХОДНИК!A:P,13,FALSE())</f>
        <v>350</v>
      </c>
      <c r="Q49" s="135">
        <f>VLOOKUP(B49,ИСХОДНИК!A:P,14,FALSE())</f>
        <v>420</v>
      </c>
      <c r="R49" s="327" t="str">
        <f>IF(VLOOKUP(B49,ИСХОДНИК!A:R,18,FALSE())=1,ИСХОДНИК!$T$2,IF(VLOOKUP(B49,ИСХОДНИК!A:R,18,FALSE())=2,ИСХОДНИК!$T$5,IF(VLOOKUP(B49,ИСХОДНИК!A:R,18,FALSE())=3,ИСХОДНИК!$T$6)))</f>
        <v>○</v>
      </c>
      <c r="T49" s="138"/>
      <c r="U49" s="139"/>
      <c r="V49" s="141"/>
      <c r="W49" s="141"/>
      <c r="X49" s="144"/>
      <c r="Y49" s="144"/>
      <c r="Z49" s="185"/>
    </row>
    <row r="50" spans="2:26" ht="21.75" customHeight="1">
      <c r="B50" s="128" t="s">
        <v>205</v>
      </c>
      <c r="C50" s="159" t="str">
        <f>VLOOKUP(B50,ИСХОДНИК!A:P,5,FALSE())</f>
        <v>FIA 125 D ANG PN 52</v>
      </c>
      <c r="D50" s="131" t="s">
        <v>39</v>
      </c>
      <c r="E50" s="160" t="str">
        <f>VLOOKUP(B50,ИСХОДНИК!A:P,11,FALSE())</f>
        <v>Под сварку встык DIN</v>
      </c>
      <c r="F50" s="161">
        <f>VLOOKUP(B50,ИСХОДНИК!A:P,7,FALSE())</f>
        <v>125</v>
      </c>
      <c r="G50" s="132" t="str">
        <f>VLOOKUP(B50,ИСХОДНИК!A:P,10,FALSE())</f>
        <v>R717, R744 и фреоны</v>
      </c>
      <c r="H50" s="133">
        <f>VLOOKUP(B50,ИСХОДНИК!A:P,8,FALSE())</f>
        <v>52</v>
      </c>
      <c r="I50" s="132" t="str">
        <f>VLOOKUP(B50,ИСХОДНИК!A:P,9,FALSE())</f>
        <v xml:space="preserve"> -60…120</v>
      </c>
      <c r="J50" s="132" t="s">
        <v>165</v>
      </c>
      <c r="K50" s="132">
        <v>275.39999999999998</v>
      </c>
      <c r="L50" s="132">
        <v>283.89999999999998</v>
      </c>
      <c r="M50" s="132">
        <v>298.39999999999998</v>
      </c>
      <c r="N50" s="132">
        <v>250</v>
      </c>
      <c r="O50" s="161" t="str">
        <f>VLOOKUP(B50,ИСХОДНИК!A:P,15,FALSE())</f>
        <v>U6 PL40R</v>
      </c>
      <c r="P50" s="135">
        <f>VLOOKUP(B50,ИСХОДНИК!A:P,13,FALSE())</f>
        <v>725</v>
      </c>
      <c r="Q50" s="135">
        <f>VLOOKUP(B50,ИСХОДНИК!A:P,14,FALSE())</f>
        <v>870</v>
      </c>
      <c r="R50" s="327" t="str">
        <f>IF(VLOOKUP(B50,ИСХОДНИК!A:R,18,FALSE())=1,ИСХОДНИК!$T$2,IF(VLOOKUP(B50,ИСХОДНИК!A:R,18,FALSE())=2,ИСХОДНИК!$T$5,IF(VLOOKUP(B50,ИСХОДНИК!A:R,18,FALSE())=3,ИСХОДНИК!$T$6)))</f>
        <v>○</v>
      </c>
      <c r="T50" s="138"/>
      <c r="U50" s="139"/>
      <c r="V50" s="141"/>
      <c r="W50" s="141"/>
      <c r="X50" s="144"/>
      <c r="Y50" s="144"/>
      <c r="Z50" s="185"/>
    </row>
    <row r="51" spans="2:26" ht="21.75" customHeight="1">
      <c r="B51" s="128" t="s">
        <v>1238</v>
      </c>
      <c r="C51" s="159" t="str">
        <f>VLOOKUP(B51,ИСХОДНИК!A:P,5,FALSE())</f>
        <v>FIA 125 G ANG PN 52</v>
      </c>
      <c r="D51" s="131" t="s">
        <v>39</v>
      </c>
      <c r="E51" s="160" t="str">
        <f>VLOOKUP(B51,ИСХОДНИК!A:P,11,FALSE())</f>
        <v>Под сварку встык GOST</v>
      </c>
      <c r="F51" s="161">
        <f>VLOOKUP(B51,ИСХОДНИК!A:P,7,FALSE())</f>
        <v>125</v>
      </c>
      <c r="G51" s="132" t="str">
        <f>VLOOKUP(B51,ИСХОДНИК!A:P,10,FALSE())</f>
        <v>R717, R744 и фреоны</v>
      </c>
      <c r="H51" s="133">
        <f>VLOOKUP(B51,ИСХОДНИК!A:P,8,FALSE())</f>
        <v>52</v>
      </c>
      <c r="I51" s="132" t="str">
        <f>VLOOKUP(B51,ИСХОДНИК!A:P,9,FALSE())</f>
        <v xml:space="preserve"> -60…120</v>
      </c>
      <c r="J51" s="132" t="s">
        <v>165</v>
      </c>
      <c r="K51" s="132">
        <v>215</v>
      </c>
      <c r="L51" s="132">
        <v>221.8</v>
      </c>
      <c r="M51" s="132">
        <v>232.1</v>
      </c>
      <c r="N51" s="132">
        <v>250</v>
      </c>
      <c r="O51" s="161" t="str">
        <f>VLOOKUP(B51,ИСХОДНИК!A:P,15,FALSE())</f>
        <v>U6 PL40R</v>
      </c>
      <c r="P51" s="135">
        <f>VLOOKUP(B51,ИСХОДНИК!A:P,13,FALSE())</f>
        <v>725</v>
      </c>
      <c r="Q51" s="135">
        <f>VLOOKUP(B51,ИСХОДНИК!A:P,14,FALSE())</f>
        <v>870</v>
      </c>
      <c r="R51" s="327" t="str">
        <f>IF(VLOOKUP(B51,ИСХОДНИК!A:R,18,FALSE())=1,ИСХОДНИК!$T$2,IF(VLOOKUP(B51,ИСХОДНИК!A:R,18,FALSE())=2,ИСХОДНИК!$T$5,IF(VLOOKUP(B51,ИСХОДНИК!A:R,18,FALSE())=3,ИСХОДНИК!$T$6)))</f>
        <v>○</v>
      </c>
      <c r="T51" s="138"/>
      <c r="U51" s="139"/>
      <c r="V51" s="141"/>
      <c r="W51" s="141"/>
      <c r="X51" s="144"/>
      <c r="Y51" s="144"/>
      <c r="Z51" s="185"/>
    </row>
    <row r="52" spans="2:26" ht="21.75" customHeight="1">
      <c r="B52" s="128" t="s">
        <v>211</v>
      </c>
      <c r="C52" s="159" t="str">
        <f>VLOOKUP(B52,ИСХОДНИК!A:P,5,FALSE())</f>
        <v>FIA 125 D ANG PN 40</v>
      </c>
      <c r="D52" s="131" t="s">
        <v>39</v>
      </c>
      <c r="E52" s="160" t="str">
        <f>VLOOKUP(B52,ИСХОДНИК!A:P,11,FALSE())</f>
        <v>Под сварку встык DIN</v>
      </c>
      <c r="F52" s="161">
        <f>VLOOKUP(B52,ИСХОДНИК!A:P,7,FALSE())</f>
        <v>125</v>
      </c>
      <c r="G52" s="132" t="str">
        <f>VLOOKUP(B52,ИСХОДНИК!A:P,10,FALSE())</f>
        <v>R717, R744 и фреоны</v>
      </c>
      <c r="H52" s="133">
        <f>VLOOKUP(B52,ИСХОДНИК!A:P,8,FALSE())</f>
        <v>40</v>
      </c>
      <c r="I52" s="132" t="str">
        <f>VLOOKUP(B52,ИСХОДНИК!A:P,9,FALSE())</f>
        <v xml:space="preserve"> -60…120</v>
      </c>
      <c r="J52" s="132" t="s">
        <v>165</v>
      </c>
      <c r="K52" s="132">
        <v>154.6</v>
      </c>
      <c r="L52" s="132">
        <v>159.69999999999999</v>
      </c>
      <c r="M52" s="132">
        <v>165.8</v>
      </c>
      <c r="N52" s="132">
        <v>250</v>
      </c>
      <c r="O52" s="161" t="str">
        <f>VLOOKUP(B52,ИСХОДНИК!A:P,15,FALSE())</f>
        <v>U6 PL40R</v>
      </c>
      <c r="P52" s="135">
        <f>VLOOKUP(B52,ИСХОДНИК!A:P,13,FALSE())</f>
        <v>590</v>
      </c>
      <c r="Q52" s="135">
        <f>VLOOKUP(B52,ИСХОДНИК!A:P,14,FALSE())</f>
        <v>708</v>
      </c>
      <c r="R52" s="136" t="str">
        <f>IF(VLOOKUP(B52,ИСХОДНИК!A:R,18,FALSE())=1,ИСХОДНИК!$T$2,IF(VLOOKUP(B52,ИСХОДНИК!A:R,18,FALSE())=2,ИСХОДНИК!$T$5,IF(VLOOKUP(B52,ИСХОДНИК!A:R,18,FALSE())=3,ИСХОДНИК!$T$6)))</f>
        <v>◑</v>
      </c>
      <c r="T52" s="138"/>
      <c r="U52" s="139"/>
      <c r="V52" s="141"/>
      <c r="W52" s="141"/>
      <c r="X52" s="144"/>
      <c r="Y52" s="144"/>
      <c r="Z52" s="185"/>
    </row>
    <row r="53" spans="2:26" ht="21.75" customHeight="1">
      <c r="B53" s="128" t="s">
        <v>1232</v>
      </c>
      <c r="C53" s="159" t="str">
        <f>VLOOKUP(B53,ИСХОДНИК!A:P,5,FALSE())</f>
        <v>FIA 125 G ANG PN 40</v>
      </c>
      <c r="D53" s="131" t="s">
        <v>39</v>
      </c>
      <c r="E53" s="160" t="str">
        <f>VLOOKUP(B53,ИСХОДНИК!A:P,11,FALSE())</f>
        <v>Под сварку встык GOST</v>
      </c>
      <c r="F53" s="161">
        <f>VLOOKUP(B53,ИСХОДНИК!A:P,7,FALSE())</f>
        <v>125</v>
      </c>
      <c r="G53" s="132" t="str">
        <f>VLOOKUP(B53,ИСХОДНИК!A:P,10,FALSE())</f>
        <v>R717, R744 и фреоны</v>
      </c>
      <c r="H53" s="133">
        <f>VLOOKUP(B53,ИСХОДНИК!A:P,8,FALSE())</f>
        <v>40</v>
      </c>
      <c r="I53" s="132" t="str">
        <f>VLOOKUP(B53,ИСХОДНИК!A:P,9,FALSE())</f>
        <v xml:space="preserve"> -60…120</v>
      </c>
      <c r="J53" s="132" t="s">
        <v>165</v>
      </c>
      <c r="K53" s="132">
        <v>94.2</v>
      </c>
      <c r="L53" s="132">
        <v>97.6</v>
      </c>
      <c r="M53" s="132">
        <v>99.5</v>
      </c>
      <c r="N53" s="132">
        <v>250</v>
      </c>
      <c r="O53" s="161" t="str">
        <f>VLOOKUP(B53,ИСХОДНИК!A:P,15,FALSE())</f>
        <v>U6 PL40R</v>
      </c>
      <c r="P53" s="135">
        <f>VLOOKUP(B53,ИСХОДНИК!A:P,13,FALSE())</f>
        <v>590</v>
      </c>
      <c r="Q53" s="135">
        <f>VLOOKUP(B53,ИСХОДНИК!A:P,14,FALSE())</f>
        <v>708</v>
      </c>
      <c r="R53" s="327" t="str">
        <f>IF(VLOOKUP(B53,ИСХОДНИК!A:R,18,FALSE())=1,ИСХОДНИК!$T$2,IF(VLOOKUP(B53,ИСХОДНИК!A:R,18,FALSE())=2,ИСХОДНИК!$T$5,IF(VLOOKUP(B53,ИСХОДНИК!A:R,18,FALSE())=3,ИСХОДНИК!$T$6)))</f>
        <v>○</v>
      </c>
      <c r="T53" s="138"/>
      <c r="U53" s="139"/>
      <c r="V53" s="141"/>
      <c r="W53" s="141"/>
      <c r="X53" s="144"/>
      <c r="Y53" s="144"/>
      <c r="Z53" s="185"/>
    </row>
    <row r="54" spans="2:26" ht="21.75" customHeight="1">
      <c r="B54" s="128" t="s">
        <v>207</v>
      </c>
      <c r="C54" s="159" t="str">
        <f>VLOOKUP(B54,ИСХОДНИК!A:P,5,FALSE())</f>
        <v>FIA 150 D ANG PN 52</v>
      </c>
      <c r="D54" s="131" t="s">
        <v>39</v>
      </c>
      <c r="E54" s="160" t="str">
        <f>VLOOKUP(B54,ИСХОДНИК!A:P,11,FALSE())</f>
        <v>Под сварку встык DIN</v>
      </c>
      <c r="F54" s="161">
        <f>VLOOKUP(B54,ИСХОДНИК!A:P,7,FALSE())</f>
        <v>150</v>
      </c>
      <c r="G54" s="132" t="str">
        <f>VLOOKUP(B54,ИСХОДНИК!A:P,10,FALSE())</f>
        <v>R717, R744 и фреоны</v>
      </c>
      <c r="H54" s="133">
        <f>VLOOKUP(B54,ИСХОДНИК!A:P,8,FALSE())</f>
        <v>52</v>
      </c>
      <c r="I54" s="132" t="str">
        <f>VLOOKUP(B54,ИСХОДНИК!A:P,9,FALSE())</f>
        <v xml:space="preserve"> -60…120</v>
      </c>
      <c r="J54" s="132" t="s">
        <v>165</v>
      </c>
      <c r="K54" s="132">
        <v>362.1</v>
      </c>
      <c r="L54" s="132">
        <v>373.2</v>
      </c>
      <c r="M54" s="132">
        <v>391.9</v>
      </c>
      <c r="N54" s="132">
        <v>250</v>
      </c>
      <c r="O54" s="161" t="str">
        <f>VLOOKUP(B54,ИСХОДНИК!A:P,15,FALSE())</f>
        <v>U6 PL40R</v>
      </c>
      <c r="P54" s="135">
        <f>VLOOKUP(B54,ИСХОДНИК!A:P,13,FALSE())</f>
        <v>990</v>
      </c>
      <c r="Q54" s="135">
        <f>VLOOKUP(B54,ИСХОДНИК!A:P,14,FALSE())</f>
        <v>1188</v>
      </c>
      <c r="R54" s="327" t="str">
        <f>IF(VLOOKUP(B54,ИСХОДНИК!A:R,18,FALSE())=1,ИСХОДНИК!$T$2,IF(VLOOKUP(B54,ИСХОДНИК!A:R,18,FALSE())=2,ИСХОДНИК!$T$5,IF(VLOOKUP(B54,ИСХОДНИК!A:R,18,FALSE())=3,ИСХОДНИК!$T$6)))</f>
        <v>○</v>
      </c>
      <c r="T54" s="138"/>
      <c r="U54" s="139"/>
      <c r="V54" s="141"/>
      <c r="W54" s="141"/>
      <c r="X54" s="144"/>
      <c r="Y54" s="144"/>
      <c r="Z54" s="185"/>
    </row>
    <row r="55" spans="2:26" ht="21.75" customHeight="1">
      <c r="B55" s="128" t="s">
        <v>1240</v>
      </c>
      <c r="C55" s="159" t="str">
        <f>VLOOKUP(B55,ИСХОДНИК!A:P,5,FALSE())</f>
        <v>FIA 150 G ANG PN 52</v>
      </c>
      <c r="D55" s="131" t="s">
        <v>39</v>
      </c>
      <c r="E55" s="160" t="str">
        <f>VLOOKUP(B55,ИСХОДНИК!A:P,11,FALSE())</f>
        <v>Под сварку встык GOST</v>
      </c>
      <c r="F55" s="161">
        <f>VLOOKUP(B55,ИСХОДНИК!A:P,7,FALSE())</f>
        <v>150</v>
      </c>
      <c r="G55" s="132" t="str">
        <f>VLOOKUP(B55,ИСХОДНИК!A:P,10,FALSE())</f>
        <v>R717, R744 и фреоны</v>
      </c>
      <c r="H55" s="133">
        <f>VLOOKUP(B55,ИСХОДНИК!A:P,8,FALSE())</f>
        <v>52</v>
      </c>
      <c r="I55" s="132" t="str">
        <f>VLOOKUP(B55,ИСХОДНИК!A:P,9,FALSE())</f>
        <v xml:space="preserve"> -60…120</v>
      </c>
      <c r="J55" s="132" t="s">
        <v>165</v>
      </c>
      <c r="K55" s="132">
        <v>630</v>
      </c>
      <c r="L55" s="132">
        <v>648.79999999999995</v>
      </c>
      <c r="M55" s="132">
        <v>684.3</v>
      </c>
      <c r="N55" s="132">
        <v>250</v>
      </c>
      <c r="O55" s="161" t="str">
        <f>VLOOKUP(B55,ИСХОДНИК!A:P,15,FALSE())</f>
        <v>U6 PL40R</v>
      </c>
      <c r="P55" s="135">
        <f>VLOOKUP(B55,ИСХОДНИК!A:P,13,FALSE())</f>
        <v>990</v>
      </c>
      <c r="Q55" s="135">
        <f>VLOOKUP(B55,ИСХОДНИК!A:P,14,FALSE())</f>
        <v>1188</v>
      </c>
      <c r="R55" s="327" t="str">
        <f>IF(VLOOKUP(B55,ИСХОДНИК!A:R,18,FALSE())=1,ИСХОДНИК!$T$2,IF(VLOOKUP(B55,ИСХОДНИК!A:R,18,FALSE())=2,ИСХОДНИК!$T$5,IF(VLOOKUP(B55,ИСХОДНИК!A:R,18,FALSE())=3,ИСХОДНИК!$T$6)))</f>
        <v>○</v>
      </c>
      <c r="T55" s="138"/>
      <c r="U55" s="139"/>
      <c r="V55" s="141"/>
      <c r="W55" s="141"/>
      <c r="X55" s="144"/>
      <c r="Y55" s="144"/>
      <c r="Z55" s="185"/>
    </row>
    <row r="56" spans="2:26" ht="21.75" customHeight="1">
      <c r="B56" s="128" t="s">
        <v>213</v>
      </c>
      <c r="C56" s="159" t="str">
        <f>VLOOKUP(B56,ИСХОДНИК!A:P,5,FALSE())</f>
        <v>FIA 150 D ANG PN 40</v>
      </c>
      <c r="D56" s="131" t="s">
        <v>39</v>
      </c>
      <c r="E56" s="160" t="str">
        <f>VLOOKUP(B56,ИСХОДНИК!A:P,11,FALSE())</f>
        <v>Под сварку встык DIN</v>
      </c>
      <c r="F56" s="161">
        <f>VLOOKUP(B56,ИСХОДНИК!A:P,7,FALSE())</f>
        <v>150</v>
      </c>
      <c r="G56" s="132" t="str">
        <f>VLOOKUP(B56,ИСХОДНИК!A:P,10,FALSE())</f>
        <v>R717, R744 и фреоны</v>
      </c>
      <c r="H56" s="133">
        <f>VLOOKUP(B56,ИСХОДНИК!A:P,8,FALSE())</f>
        <v>40</v>
      </c>
      <c r="I56" s="132" t="str">
        <f>VLOOKUP(B56,ИСХОДНИК!A:P,9,FALSE())</f>
        <v xml:space="preserve"> -60…120</v>
      </c>
      <c r="J56" s="132" t="s">
        <v>165</v>
      </c>
      <c r="K56" s="132">
        <v>897.9</v>
      </c>
      <c r="L56" s="132">
        <v>924.4</v>
      </c>
      <c r="M56" s="132">
        <v>976.7</v>
      </c>
      <c r="N56" s="132">
        <v>250</v>
      </c>
      <c r="O56" s="161" t="str">
        <f>VLOOKUP(B56,ИСХОДНИК!A:P,15,FALSE())</f>
        <v>U6 PL40R</v>
      </c>
      <c r="P56" s="135">
        <f>VLOOKUP(B56,ИСХОДНИК!A:P,13,FALSE())</f>
        <v>830</v>
      </c>
      <c r="Q56" s="135">
        <f>VLOOKUP(B56,ИСХОДНИК!A:P,14,FALSE())</f>
        <v>996</v>
      </c>
      <c r="R56" s="327" t="str">
        <f>IF(VLOOKUP(B56,ИСХОДНИК!A:R,18,FALSE())=1,ИСХОДНИК!$T$2,IF(VLOOKUP(B56,ИСХОДНИК!A:R,18,FALSE())=2,ИСХОДНИК!$T$5,IF(VLOOKUP(B56,ИСХОДНИК!A:R,18,FALSE())=3,ИСХОДНИК!$T$6)))</f>
        <v>○</v>
      </c>
      <c r="T56" s="138"/>
      <c r="U56" s="139"/>
      <c r="V56" s="141"/>
      <c r="W56" s="141"/>
      <c r="X56" s="144"/>
      <c r="Y56" s="144"/>
      <c r="Z56" s="185"/>
    </row>
    <row r="57" spans="2:26" ht="21.75" customHeight="1">
      <c r="B57" s="128" t="s">
        <v>1234</v>
      </c>
      <c r="C57" s="159" t="str">
        <f>VLOOKUP(B57,ИСХОДНИК!A:P,5,FALSE())</f>
        <v>FIA 150 G ANG PN 40</v>
      </c>
      <c r="D57" s="131" t="s">
        <v>39</v>
      </c>
      <c r="E57" s="160" t="str">
        <f>VLOOKUP(B57,ИСХОДНИК!A:P,11,FALSE())</f>
        <v>Под сварку встык GOST</v>
      </c>
      <c r="F57" s="161">
        <f>VLOOKUP(B57,ИСХОДНИК!A:P,7,FALSE())</f>
        <v>150</v>
      </c>
      <c r="G57" s="132" t="str">
        <f>VLOOKUP(B57,ИСХОДНИК!A:P,10,FALSE())</f>
        <v>R717, R744 и фреоны</v>
      </c>
      <c r="H57" s="133">
        <f>VLOOKUP(B57,ИСХОДНИК!A:P,8,FALSE())</f>
        <v>40</v>
      </c>
      <c r="I57" s="132" t="str">
        <f>VLOOKUP(B57,ИСХОДНИК!A:P,9,FALSE())</f>
        <v xml:space="preserve"> -60…120</v>
      </c>
      <c r="J57" s="132" t="s">
        <v>165</v>
      </c>
      <c r="K57" s="132">
        <v>1165.8</v>
      </c>
      <c r="L57" s="132">
        <v>1200</v>
      </c>
      <c r="M57" s="132">
        <v>1269.0999999999999</v>
      </c>
      <c r="N57" s="132">
        <v>250</v>
      </c>
      <c r="O57" s="161" t="str">
        <f>VLOOKUP(B57,ИСХОДНИК!A:P,15,FALSE())</f>
        <v>U6 PL40R</v>
      </c>
      <c r="P57" s="135">
        <f>VLOOKUP(B57,ИСХОДНИК!A:P,13,FALSE())</f>
        <v>830</v>
      </c>
      <c r="Q57" s="135">
        <f>VLOOKUP(B57,ИСХОДНИК!A:P,14,FALSE())</f>
        <v>996</v>
      </c>
      <c r="R57" s="327" t="str">
        <f>IF(VLOOKUP(B57,ИСХОДНИК!A:R,18,FALSE())=1,ИСХОДНИК!$T$2,IF(VLOOKUP(B57,ИСХОДНИК!A:R,18,FALSE())=2,ИСХОДНИК!$T$5,IF(VLOOKUP(B57,ИСХОДНИК!A:R,18,FALSE())=3,ИСХОДНИК!$T$6)))</f>
        <v>○</v>
      </c>
      <c r="T57" s="138"/>
      <c r="U57" s="139"/>
      <c r="V57" s="141"/>
      <c r="W57" s="141"/>
      <c r="X57" s="144"/>
      <c r="Y57" s="144"/>
      <c r="Z57" s="185"/>
    </row>
    <row r="58" spans="2:26" ht="21.75" customHeight="1">
      <c r="B58" s="128" t="s">
        <v>209</v>
      </c>
      <c r="C58" s="159" t="str">
        <f>VLOOKUP(B58,ИСХОДНИК!A:P,5,FALSE())</f>
        <v>FIA 100 D ANG PN 40</v>
      </c>
      <c r="D58" s="131" t="s">
        <v>39</v>
      </c>
      <c r="E58" s="160" t="str">
        <f>VLOOKUP(B58,ИСХОДНИК!A:P,11,FALSE())</f>
        <v>Под сварку встык DIN</v>
      </c>
      <c r="F58" s="161">
        <f>VLOOKUP(B58,ИСХОДНИК!A:P,7,FALSE())</f>
        <v>100</v>
      </c>
      <c r="G58" s="132" t="str">
        <f>VLOOKUP(B58,ИСХОДНИК!A:P,10,FALSE())</f>
        <v>R717, R744 и фреоны</v>
      </c>
      <c r="H58" s="133">
        <f>VLOOKUP(B58,ИСХОДНИК!A:P,8,FALSE())</f>
        <v>40</v>
      </c>
      <c r="I58" s="132" t="str">
        <f>VLOOKUP(B58,ИСХОДНИК!A:P,9,FALSE())</f>
        <v xml:space="preserve"> -60…120</v>
      </c>
      <c r="J58" s="132" t="s">
        <v>165</v>
      </c>
      <c r="K58" s="132">
        <v>162.4</v>
      </c>
      <c r="L58" s="132">
        <v>167.5</v>
      </c>
      <c r="M58" s="132">
        <v>176</v>
      </c>
      <c r="N58" s="132">
        <v>250</v>
      </c>
      <c r="O58" s="161" t="str">
        <f>VLOOKUP(B58,ИСХОДНИК!A:P,15,FALSE())</f>
        <v>U6 PL40R</v>
      </c>
      <c r="P58" s="135">
        <f>VLOOKUP(B58,ИСХОДНИК!A:P,13,FALSE())</f>
        <v>350</v>
      </c>
      <c r="Q58" s="135">
        <f>VLOOKUP(B58,ИСХОДНИК!A:P,14,FALSE())</f>
        <v>420</v>
      </c>
      <c r="R58" s="136" t="str">
        <f>IF(VLOOKUP(B58,ИСХОДНИК!A:R,18,FALSE())=1,ИСХОДНИК!$T$2,IF(VLOOKUP(B58,ИСХОДНИК!A:R,18,FALSE())=2,ИСХОДНИК!$T$5,IF(VLOOKUP(B58,ИСХОДНИК!A:R,18,FALSE())=3,ИСХОДНИК!$T$6)))</f>
        <v>◑</v>
      </c>
      <c r="T58" s="138"/>
      <c r="U58" s="139"/>
      <c r="V58" s="141"/>
      <c r="W58" s="141"/>
      <c r="X58" s="144"/>
      <c r="Y58" s="144"/>
      <c r="Z58" s="185"/>
    </row>
    <row r="59" spans="2:26" ht="21.75" customHeight="1">
      <c r="B59" s="128" t="s">
        <v>211</v>
      </c>
      <c r="C59" s="159" t="str">
        <f>VLOOKUP(B59,ИСХОДНИК!A:P,5,FALSE())</f>
        <v>FIA 125 D ANG PN 40</v>
      </c>
      <c r="D59" s="131" t="s">
        <v>39</v>
      </c>
      <c r="E59" s="160" t="str">
        <f>VLOOKUP(B59,ИСХОДНИК!A:P,11,FALSE())</f>
        <v>Под сварку встык DIN</v>
      </c>
      <c r="F59" s="161">
        <f>VLOOKUP(B59,ИСХОДНИК!A:P,7,FALSE())</f>
        <v>125</v>
      </c>
      <c r="G59" s="132" t="str">
        <f>VLOOKUP(B59,ИСХОДНИК!A:P,10,FALSE())</f>
        <v>R717, R744 и фреоны</v>
      </c>
      <c r="H59" s="133">
        <f>VLOOKUP(B59,ИСХОДНИК!A:P,8,FALSE())</f>
        <v>40</v>
      </c>
      <c r="I59" s="132" t="str">
        <f>VLOOKUP(B59,ИСХОДНИК!A:P,9,FALSE())</f>
        <v xml:space="preserve"> -60…120</v>
      </c>
      <c r="J59" s="132" t="s">
        <v>165</v>
      </c>
      <c r="K59" s="132">
        <v>275.39999999999998</v>
      </c>
      <c r="L59" s="132">
        <v>283.89999999999998</v>
      </c>
      <c r="M59" s="132">
        <v>298.39999999999998</v>
      </c>
      <c r="N59" s="132">
        <v>250</v>
      </c>
      <c r="O59" s="161" t="str">
        <f>VLOOKUP(B59,ИСХОДНИК!A:P,15,FALSE())</f>
        <v>U6 PL40R</v>
      </c>
      <c r="P59" s="135">
        <f>VLOOKUP(B59,ИСХОДНИК!A:P,13,FALSE())</f>
        <v>590</v>
      </c>
      <c r="Q59" s="135">
        <f>VLOOKUP(B59,ИСХОДНИК!A:P,14,FALSE())</f>
        <v>708</v>
      </c>
      <c r="R59" s="136" t="str">
        <f>IF(VLOOKUP(B59,ИСХОДНИК!A:R,18,FALSE())=1,ИСХОДНИК!$T$2,IF(VLOOKUP(B59,ИСХОДНИК!A:R,18,FALSE())=2,ИСХОДНИК!$T$5,IF(VLOOKUP(B59,ИСХОДНИК!A:R,18,FALSE())=3,ИСХОДНИК!$T$6)))</f>
        <v>◑</v>
      </c>
      <c r="T59" s="138"/>
      <c r="U59" s="139"/>
      <c r="V59" s="141"/>
      <c r="W59" s="141"/>
      <c r="X59" s="144"/>
      <c r="Y59" s="144"/>
      <c r="Z59" s="185"/>
    </row>
    <row r="60" spans="2:26" ht="21.75" customHeight="1">
      <c r="B60" s="128" t="s">
        <v>213</v>
      </c>
      <c r="C60" s="159" t="str">
        <f>VLOOKUP(B60,ИСХОДНИК!A:P,5,FALSE())</f>
        <v>FIA 150 D ANG PN 40</v>
      </c>
      <c r="D60" s="131" t="s">
        <v>39</v>
      </c>
      <c r="E60" s="160" t="str">
        <f>VLOOKUP(B60,ИСХОДНИК!A:P,11,FALSE())</f>
        <v>Под сварку встык DIN</v>
      </c>
      <c r="F60" s="161">
        <f>VLOOKUP(B60,ИСХОДНИК!A:P,7,FALSE())</f>
        <v>150</v>
      </c>
      <c r="G60" s="132" t="str">
        <f>VLOOKUP(B60,ИСХОДНИК!A:P,10,FALSE())</f>
        <v>R717, R744 и фреоны</v>
      </c>
      <c r="H60" s="133">
        <f>VLOOKUP(B60,ИСХОДНИК!A:P,8,FALSE())</f>
        <v>40</v>
      </c>
      <c r="I60" s="132" t="str">
        <f>VLOOKUP(B60,ИСХОДНИК!A:P,9,FALSE())</f>
        <v xml:space="preserve"> -60…120</v>
      </c>
      <c r="J60" s="132" t="s">
        <v>165</v>
      </c>
      <c r="K60" s="132">
        <v>362.1</v>
      </c>
      <c r="L60" s="132">
        <v>373.2</v>
      </c>
      <c r="M60" s="132">
        <v>391.9</v>
      </c>
      <c r="N60" s="132">
        <v>250</v>
      </c>
      <c r="O60" s="161" t="str">
        <f>VLOOKUP(B60,ИСХОДНИК!A:P,15,FALSE())</f>
        <v>U6 PL40R</v>
      </c>
      <c r="P60" s="135">
        <f>VLOOKUP(B60,ИСХОДНИК!A:P,13,FALSE())</f>
        <v>830</v>
      </c>
      <c r="Q60" s="135">
        <f>VLOOKUP(B60,ИСХОДНИК!A:P,14,FALSE())</f>
        <v>996</v>
      </c>
      <c r="R60" s="327" t="str">
        <f>IF(VLOOKUP(B60,ИСХОДНИК!A:R,18,FALSE())=1,ИСХОДНИК!$T$2,IF(VLOOKUP(B60,ИСХОДНИК!A:R,18,FALSE())=2,ИСХОДНИК!$T$5,IF(VLOOKUP(B60,ИСХОДНИК!A:R,18,FALSE())=3,ИСХОДНИК!$T$6)))</f>
        <v>○</v>
      </c>
      <c r="T60" s="138"/>
      <c r="U60" s="139"/>
      <c r="V60" s="141"/>
      <c r="W60" s="141"/>
      <c r="X60" s="144"/>
      <c r="Y60" s="144"/>
      <c r="Z60" s="185"/>
    </row>
    <row r="61" spans="2:26" ht="21.75" customHeight="1">
      <c r="B61" s="128" t="s">
        <v>215</v>
      </c>
      <c r="C61" s="159" t="str">
        <f>VLOOKUP(B61,ИСХОДНИК!A:P,5,FALSE())</f>
        <v>FIA 200 D ANG PN 40</v>
      </c>
      <c r="D61" s="131" t="s">
        <v>39</v>
      </c>
      <c r="E61" s="160" t="str">
        <f>VLOOKUP(B61,ИСХОДНИК!A:P,11,FALSE())</f>
        <v>Под сварку встык DIN</v>
      </c>
      <c r="F61" s="161">
        <f>VLOOKUP(B61,ИСХОДНИК!A:P,7,FALSE())</f>
        <v>200</v>
      </c>
      <c r="G61" s="132" t="str">
        <f>VLOOKUP(B61,ИСХОДНИК!A:P,10,FALSE())</f>
        <v>R717, R744 и фреоны</v>
      </c>
      <c r="H61" s="133">
        <f>VLOOKUP(B61,ИСХОДНИК!A:P,8,FALSE())</f>
        <v>40</v>
      </c>
      <c r="I61" s="132" t="str">
        <f>VLOOKUP(B61,ИСХОДНИК!A:P,9,FALSE())</f>
        <v xml:space="preserve"> -60…120</v>
      </c>
      <c r="J61" s="132"/>
      <c r="K61" s="132"/>
      <c r="L61" s="132"/>
      <c r="M61" s="132"/>
      <c r="N61" s="132">
        <v>250</v>
      </c>
      <c r="O61" s="161" t="str">
        <f>VLOOKUP(B61,ИСХОДНИК!A:P,15,FALSE())</f>
        <v>U6 PL40R</v>
      </c>
      <c r="P61" s="135">
        <f>VLOOKUP(B61,ИСХОДНИК!A:P,13,FALSE())</f>
        <v>1450</v>
      </c>
      <c r="Q61" s="135">
        <f>VLOOKUP(B61,ИСХОДНИК!A:P,14,FALSE())</f>
        <v>1740</v>
      </c>
      <c r="R61" s="327" t="str">
        <f>IF(VLOOKUP(B61,ИСХОДНИК!A:R,18,FALSE())=1,ИСХОДНИК!$T$2,IF(VLOOKUP(B61,ИСХОДНИК!A:R,18,FALSE())=2,ИСХОДНИК!$T$5,IF(VLOOKUP(B61,ИСХОДНИК!A:R,18,FALSE())=3,ИСХОДНИК!$T$6)))</f>
        <v>○</v>
      </c>
      <c r="T61" s="138"/>
      <c r="U61" s="139"/>
      <c r="V61" s="141"/>
      <c r="W61" s="141"/>
      <c r="X61" s="144"/>
      <c r="Y61" s="144"/>
      <c r="Z61" s="185"/>
    </row>
    <row r="62" spans="2:26" ht="21.75" customHeight="1">
      <c r="B62" s="128" t="s">
        <v>217</v>
      </c>
      <c r="C62" s="159" t="str">
        <f>VLOOKUP(B62,ИСХОДНИК!A:P,5,FALSE())</f>
        <v>FIA 250 D ANG PN 40</v>
      </c>
      <c r="D62" s="131" t="s">
        <v>39</v>
      </c>
      <c r="E62" s="160" t="str">
        <f>VLOOKUP(B62,ИСХОДНИК!A:P,11,FALSE())</f>
        <v>Под сварку встык DIN</v>
      </c>
      <c r="F62" s="161">
        <f>VLOOKUP(B62,ИСХОДНИК!A:P,7,FALSE())</f>
        <v>250</v>
      </c>
      <c r="G62" s="132" t="str">
        <f>VLOOKUP(B62,ИСХОДНИК!A:P,10,FALSE())</f>
        <v>R717, R744 и фреоны</v>
      </c>
      <c r="H62" s="133">
        <f>VLOOKUP(B62,ИСХОДНИК!A:P,8,FALSE())</f>
        <v>40</v>
      </c>
      <c r="I62" s="132" t="str">
        <f>VLOOKUP(B62,ИСХОДНИК!A:P,9,FALSE())</f>
        <v xml:space="preserve"> -60…120</v>
      </c>
      <c r="J62" s="132"/>
      <c r="K62" s="132"/>
      <c r="L62" s="132"/>
      <c r="M62" s="131"/>
      <c r="N62" s="132">
        <v>250</v>
      </c>
      <c r="O62" s="161" t="str">
        <f>VLOOKUP(B62,ИСХОДНИК!A:P,15,FALSE())</f>
        <v>PR PL40R-Project</v>
      </c>
      <c r="P62" s="135">
        <f>VLOOKUP(B62,ИСХОДНИК!A:P,13,FALSE())</f>
        <v>2500</v>
      </c>
      <c r="Q62" s="135">
        <f>VLOOKUP(B62,ИСХОДНИК!A:P,14,FALSE())</f>
        <v>3000</v>
      </c>
      <c r="R62" s="327" t="str">
        <f>IF(VLOOKUP(B62,ИСХОДНИК!A:R,18,FALSE())=1,ИСХОДНИК!$T$2,IF(VLOOKUP(B62,ИСХОДНИК!A:R,18,FALSE())=2,ИСХОДНИК!$T$5,IF(VLOOKUP(B62,ИСХОДНИК!A:R,18,FALSE())=3,ИСХОДНИК!$T$6)))</f>
        <v>○</v>
      </c>
    </row>
    <row r="64" spans="2:26">
      <c r="B64" s="483" t="s">
        <v>759</v>
      </c>
      <c r="C64" s="438"/>
      <c r="D64" s="438"/>
      <c r="E64" s="438"/>
      <c r="F64" s="438"/>
      <c r="G64" s="438"/>
      <c r="H64" s="438"/>
      <c r="I64" s="438"/>
      <c r="J64" s="483"/>
      <c r="K64" s="483"/>
      <c r="L64" s="483"/>
      <c r="M64" s="483"/>
    </row>
    <row r="65" spans="2:18" ht="40.5" customHeight="1">
      <c r="B65" s="339" t="s">
        <v>711</v>
      </c>
      <c r="C65" s="495" t="s">
        <v>353</v>
      </c>
      <c r="D65" s="496"/>
      <c r="E65" s="496"/>
      <c r="F65" s="496"/>
      <c r="G65" s="499"/>
      <c r="H65" s="398"/>
      <c r="I65" s="398"/>
      <c r="J65" s="375"/>
      <c r="K65" s="375"/>
      <c r="L65" s="375"/>
      <c r="M65" s="375"/>
      <c r="N65" s="375" t="s">
        <v>1660</v>
      </c>
      <c r="O65" s="335" t="s">
        <v>17</v>
      </c>
      <c r="P65" s="400" t="s">
        <v>18</v>
      </c>
      <c r="Q65" s="400" t="s">
        <v>19</v>
      </c>
      <c r="R65" s="321" t="s">
        <v>20</v>
      </c>
    </row>
    <row r="66" spans="2:18" ht="18" customHeight="1">
      <c r="B66" s="376" t="s">
        <v>731</v>
      </c>
      <c r="C66" s="458" t="str">
        <f>VLOOKUP(B66,ИСХОДНИК!A:P,3,FALSE())</f>
        <v>Универсальная прокладка DN 15-25. Мультипак 10 шт.</v>
      </c>
      <c r="D66" s="459"/>
      <c r="E66" s="459"/>
      <c r="F66" s="459"/>
      <c r="G66" s="500"/>
      <c r="H66" s="497"/>
      <c r="I66" s="485"/>
      <c r="J66" s="131"/>
      <c r="K66" s="235"/>
      <c r="L66" s="235"/>
      <c r="M66" s="131"/>
      <c r="N66" s="131">
        <v>7</v>
      </c>
      <c r="O66" s="131" t="str">
        <f>VLOOKUP(B66,ИСХОДНИК!A:P,15,FALSE())</f>
        <v>U6 PL40R</v>
      </c>
      <c r="P66" s="135">
        <f>VLOOKUP(B66,ИСХОДНИК!A:P,13,FALSE())</f>
        <v>12</v>
      </c>
      <c r="Q66" s="135">
        <f>VLOOKUP(B66,ИСХОДНИК!A:P,14,FALSE())</f>
        <v>14.399999999999999</v>
      </c>
      <c r="R66" s="391" t="str">
        <f>IF(VLOOKUP(B66,ИСХОДНИК!A:R,18,FALSE())=1,ИСХОДНИК!$T$2,IF(VLOOKUP(B66,ИСХОДНИК!A:R,18,FALSE())=2,ИСХОДНИК!$T$5,IF(VLOOKUP(B62,ИСХОДНИК!A:R,18,FALSE())=3,ИСХОДНИК!$T$6)))</f>
        <v>◑</v>
      </c>
    </row>
    <row r="67" spans="2:18" ht="18" customHeight="1">
      <c r="B67" s="376" t="s">
        <v>733</v>
      </c>
      <c r="C67" s="458" t="str">
        <f>VLOOKUP(B67,ИСХОДНИК!A:P,3,FALSE())</f>
        <v>Универсальная прокладка DN 32-40. Мультипак 10 шт.</v>
      </c>
      <c r="D67" s="459"/>
      <c r="E67" s="459"/>
      <c r="F67" s="459"/>
      <c r="G67" s="500"/>
      <c r="H67" s="497"/>
      <c r="I67" s="485"/>
      <c r="J67" s="131"/>
      <c r="K67" s="235"/>
      <c r="L67" s="235"/>
      <c r="M67" s="131"/>
      <c r="N67" s="131">
        <v>7</v>
      </c>
      <c r="O67" s="131" t="str">
        <f>VLOOKUP(B67,ИСХОДНИК!A:P,15,FALSE())</f>
        <v>U6 PL40R</v>
      </c>
      <c r="P67" s="135">
        <f>VLOOKUP(B67,ИСХОДНИК!A:P,13,FALSE())</f>
        <v>15</v>
      </c>
      <c r="Q67" s="135">
        <f>VLOOKUP(B67,ИСХОДНИК!A:P,14,FALSE())</f>
        <v>18</v>
      </c>
      <c r="R67" s="391" t="str">
        <f>IF(VLOOKUP(B67,ИСХОДНИК!A:R,18,FALSE())=1,ИСХОДНИК!$T$2,IF(VLOOKUP(B67,ИСХОДНИК!A:R,18,FALSE())=2,ИСХОДНИК!$T$5,IF(VLOOKUP(B63,ИСХОДНИК!A:R,18,FALSE())=3,ИСХОДНИК!$T$6)))</f>
        <v>◑</v>
      </c>
    </row>
    <row r="68" spans="2:18" ht="18" customHeight="1">
      <c r="B68" s="376" t="s">
        <v>734</v>
      </c>
      <c r="C68" s="458" t="str">
        <f>VLOOKUP(B68,ИСХОДНИК!A:P,3,FALSE())</f>
        <v>Универсальная прокладка DN 50. Мультипак 10 шт.</v>
      </c>
      <c r="D68" s="459"/>
      <c r="E68" s="459"/>
      <c r="F68" s="459"/>
      <c r="G68" s="500"/>
      <c r="H68" s="497"/>
      <c r="I68" s="485"/>
      <c r="J68" s="131"/>
      <c r="K68" s="235"/>
      <c r="L68" s="235"/>
      <c r="M68" s="131"/>
      <c r="N68" s="131">
        <v>7</v>
      </c>
      <c r="O68" s="131" t="str">
        <f>VLOOKUP(B68,ИСХОДНИК!A:P,15,FALSE())</f>
        <v>U6 PL40R</v>
      </c>
      <c r="P68" s="135">
        <f>VLOOKUP(B68,ИСХОДНИК!A:P,13,FALSE())</f>
        <v>24</v>
      </c>
      <c r="Q68" s="135">
        <f>VLOOKUP(B68,ИСХОДНИК!A:P,14,FALSE())</f>
        <v>28.799999999999997</v>
      </c>
      <c r="R68" s="391" t="str">
        <f>IF(VLOOKUP(B68,ИСХОДНИК!A:R,18,FALSE())=1,ИСХОДНИК!$T$2,IF(VLOOKUP(B68,ИСХОДНИК!A:R,18,FALSE())=2,ИСХОДНИК!$T$5,IF(VLOOKUP(#REF!,ИСХОДНИК!A:R,18,FALSE())=3,ИСХОДНИК!$T$6)))</f>
        <v>◑</v>
      </c>
    </row>
    <row r="69" spans="2:18" ht="18" customHeight="1">
      <c r="B69" s="376" t="s">
        <v>735</v>
      </c>
      <c r="C69" s="458" t="str">
        <f>VLOOKUP(B69,ИСХОДНИК!A:P,3,FALSE())</f>
        <v>Универсальная прокладка DN 65. Мультипак 10 шт.</v>
      </c>
      <c r="D69" s="459"/>
      <c r="E69" s="459"/>
      <c r="F69" s="459"/>
      <c r="G69" s="500"/>
      <c r="H69" s="497"/>
      <c r="I69" s="485"/>
      <c r="J69" s="131"/>
      <c r="K69" s="235"/>
      <c r="L69" s="235"/>
      <c r="M69" s="131"/>
      <c r="N69" s="131">
        <v>7</v>
      </c>
      <c r="O69" s="131" t="str">
        <f>VLOOKUP(B69,ИСХОДНИК!A:P,15,FALSE())</f>
        <v>U6 PL40R</v>
      </c>
      <c r="P69" s="135">
        <f>VLOOKUP(B69,ИСХОДНИК!A:P,13,FALSE())</f>
        <v>30</v>
      </c>
      <c r="Q69" s="135">
        <f>VLOOKUP(B69,ИСХОДНИК!A:P,14,FALSE())</f>
        <v>36</v>
      </c>
      <c r="R69" s="391" t="str">
        <f>IF(VLOOKUP(B69,ИСХОДНИК!A:R,18,FALSE())=1,ИСХОДНИК!$T$2,IF(VLOOKUP(B69,ИСХОДНИК!A:R,18,FALSE())=2,ИСХОДНИК!$T$5,IF(VLOOKUP(B64,ИСХОДНИК!A:R,18,FALSE())=3,ИСХОДНИК!$T$6)))</f>
        <v>◑</v>
      </c>
    </row>
    <row r="70" spans="2:18" ht="18" customHeight="1">
      <c r="B70" s="376" t="s">
        <v>736</v>
      </c>
      <c r="C70" s="458" t="str">
        <f>VLOOKUP(B70,ИСХОДНИК!A:P,3,FALSE())</f>
        <v>Универсальная прокладка DN 80. Мультипак 10 шт.</v>
      </c>
      <c r="D70" s="459"/>
      <c r="E70" s="459"/>
      <c r="F70" s="459"/>
      <c r="G70" s="500"/>
      <c r="H70" s="497"/>
      <c r="I70" s="485"/>
      <c r="J70" s="131"/>
      <c r="K70" s="235"/>
      <c r="L70" s="235"/>
      <c r="M70" s="131"/>
      <c r="N70" s="131">
        <v>7</v>
      </c>
      <c r="O70" s="131" t="str">
        <f>VLOOKUP(B70,ИСХОДНИК!A:P,15,FALSE())</f>
        <v>U6 PL40R</v>
      </c>
      <c r="P70" s="135">
        <f>VLOOKUP(B70,ИСХОДНИК!A:P,13,FALSE())</f>
        <v>45</v>
      </c>
      <c r="Q70" s="135">
        <f>VLOOKUP(B70,ИСХОДНИК!A:P,14,FALSE())</f>
        <v>54</v>
      </c>
      <c r="R70" s="391" t="str">
        <f>IF(VLOOKUP(B70,ИСХОДНИК!A:R,18,FALSE())=1,ИСХОДНИК!$T$2,IF(VLOOKUP(B70,ИСХОДНИК!A:R,18,FALSE())=2,ИСХОДНИК!$T$5,IF(VLOOKUP(B65,ИСХОДНИК!A:R,18,FALSE())=3,ИСХОДНИК!$T$6)))</f>
        <v>◑</v>
      </c>
    </row>
    <row r="71" spans="2:18" ht="18" customHeight="1">
      <c r="B71" s="376" t="s">
        <v>737</v>
      </c>
      <c r="C71" s="458" t="str">
        <f>VLOOKUP(B71,ИСХОДНИК!A:P,3,FALSE())</f>
        <v>Универсальная прокладка DN 100. Мультипак 10 шт.</v>
      </c>
      <c r="D71" s="459"/>
      <c r="E71" s="459"/>
      <c r="F71" s="459"/>
      <c r="G71" s="500"/>
      <c r="H71" s="497"/>
      <c r="I71" s="485"/>
      <c r="J71" s="131"/>
      <c r="K71" s="235"/>
      <c r="L71" s="235"/>
      <c r="M71" s="131"/>
      <c r="N71" s="131">
        <v>7</v>
      </c>
      <c r="O71" s="131" t="str">
        <f>VLOOKUP(B71,ИСХОДНИК!A:P,15,FALSE())</f>
        <v>U6 PL40R</v>
      </c>
      <c r="P71" s="135">
        <f>VLOOKUP(B71,ИСХОДНИК!A:P,13,FALSE())</f>
        <v>60</v>
      </c>
      <c r="Q71" s="135">
        <f>VLOOKUP(B71,ИСХОДНИК!A:P,14,FALSE())</f>
        <v>72</v>
      </c>
      <c r="R71" s="391" t="str">
        <f>IF(VLOOKUP(B71,ИСХОДНИК!A:R,18,FALSE())=1,ИСХОДНИК!$T$2,IF(VLOOKUP(B71,ИСХОДНИК!A:R,18,FALSE())=2,ИСХОДНИК!$T$5,IF(VLOOKUP(B66,ИСХОДНИК!A:R,18,FALSE())=3,ИСХОДНИК!$T$6)))</f>
        <v>◑</v>
      </c>
    </row>
    <row r="72" spans="2:18" ht="18" customHeight="1">
      <c r="B72" s="376" t="s">
        <v>738</v>
      </c>
      <c r="C72" s="458" t="str">
        <f>VLOOKUP(B72,ИСХОДНИК!A:P,3,FALSE())</f>
        <v>Универсальная прокладка DN 125. Мультипак 10 шт.</v>
      </c>
      <c r="D72" s="459"/>
      <c r="E72" s="459"/>
      <c r="F72" s="459"/>
      <c r="G72" s="500"/>
      <c r="H72" s="497"/>
      <c r="I72" s="485"/>
      <c r="J72" s="131"/>
      <c r="K72" s="235"/>
      <c r="L72" s="235"/>
      <c r="M72" s="131"/>
      <c r="N72" s="131">
        <v>7</v>
      </c>
      <c r="O72" s="131" t="str">
        <f>VLOOKUP(B72,ИСХОДНИК!A:P,15,FALSE())</f>
        <v>U6 PL40R</v>
      </c>
      <c r="P72" s="135">
        <f>VLOOKUP(B72,ИСХОДНИК!A:P,13,FALSE())</f>
        <v>105</v>
      </c>
      <c r="Q72" s="135">
        <f>VLOOKUP(B72,ИСХОДНИК!A:P,14,FALSE())</f>
        <v>126</v>
      </c>
      <c r="R72" s="391" t="str">
        <f>IF(VLOOKUP(B72,ИСХОДНИК!A:R,18,FALSE())=1,ИСХОДНИК!$T$2,IF(VLOOKUP(B72,ИСХОДНИК!A:R,18,FALSE())=2,ИСХОДНИК!$T$5,IF(VLOOKUP(B67,ИСХОДНИК!A:R,18,FALSE())=3,ИСХОДНИК!$T$6)))</f>
        <v>◑</v>
      </c>
    </row>
    <row r="73" spans="2:18" ht="18" customHeight="1">
      <c r="B73" s="376" t="s">
        <v>739</v>
      </c>
      <c r="C73" s="502" t="str">
        <f>VLOOKUP(B73,ИСХОДНИК!A:P,3,FALSE())</f>
        <v>Универсальная прокладка DN 150. Мультипак 10 шт.</v>
      </c>
      <c r="D73" s="503"/>
      <c r="E73" s="503"/>
      <c r="F73" s="503"/>
      <c r="G73" s="501"/>
      <c r="H73" s="498"/>
      <c r="I73" s="487"/>
      <c r="J73" s="131"/>
      <c r="K73" s="235"/>
      <c r="L73" s="235"/>
      <c r="M73" s="131"/>
      <c r="N73" s="131">
        <v>7</v>
      </c>
      <c r="O73" s="131" t="str">
        <f>VLOOKUP(B73,ИСХОДНИК!A:P,15,FALSE())</f>
        <v>U6 PL40R</v>
      </c>
      <c r="P73" s="135">
        <f>VLOOKUP(B73,ИСХОДНИК!A:P,13,FALSE())</f>
        <v>159</v>
      </c>
      <c r="Q73" s="135">
        <f>VLOOKUP(B73,ИСХОДНИК!A:P,14,FALSE())</f>
        <v>190.79999999999998</v>
      </c>
      <c r="R73" s="391" t="str">
        <f>IF(VLOOKUP(B73,ИСХОДНИК!A:R,18,FALSE())=1,ИСХОДНИК!$T$2,IF(VLOOKUP(B73,ИСХОДНИК!A:R,18,FALSE())=2,ИСХОДНИК!$T$5,IF(VLOOKUP(B68,ИСХОДНИК!A:R,18,FALSE())=3,ИСХОДНИК!$T$6)))</f>
        <v>◑</v>
      </c>
    </row>
  </sheetData>
  <autoFilter ref="B11:R11" xr:uid="{00000000-0001-0000-0400-000000000000}">
    <filterColumn colId="8" showButton="0"/>
    <filterColumn colId="9" showButton="0"/>
    <filterColumn colId="10" showButton="0"/>
  </autoFilter>
  <mergeCells count="24">
    <mergeCell ref="B64:M64"/>
    <mergeCell ref="C65:F65"/>
    <mergeCell ref="C66:F66"/>
    <mergeCell ref="C67:F67"/>
    <mergeCell ref="C68:F68"/>
    <mergeCell ref="H66:I73"/>
    <mergeCell ref="G65:G73"/>
    <mergeCell ref="C69:F69"/>
    <mergeCell ref="C70:F70"/>
    <mergeCell ref="C71:F71"/>
    <mergeCell ref="C72:F72"/>
    <mergeCell ref="C73:F73"/>
    <mergeCell ref="B3:H3"/>
    <mergeCell ref="J11:M11"/>
    <mergeCell ref="B37:R37"/>
    <mergeCell ref="T2:Z2"/>
    <mergeCell ref="AB2:AG2"/>
    <mergeCell ref="AD3:AE9"/>
    <mergeCell ref="AB10:AB11"/>
    <mergeCell ref="AC10:AC11"/>
    <mergeCell ref="AD10:AE10"/>
    <mergeCell ref="AF10:AG10"/>
    <mergeCell ref="O10:R10"/>
    <mergeCell ref="W10:Z10"/>
  </mergeCells>
  <conditionalFormatting sqref="K66:K73">
    <cfRule type="containsErrors" dxfId="5" priority="2">
      <formula>ISERROR(K66)</formula>
    </cfRule>
  </conditionalFormatting>
  <conditionalFormatting sqref="L66:L73">
    <cfRule type="containsErrors" dxfId="4" priority="1">
      <formula>ISERROR(L66)</formula>
    </cfRule>
  </conditionalFormatting>
  <pageMargins left="0.75" right="0.75" top="1" bottom="1" header="0.511811023622047" footer="0.5"/>
  <pageSetup paperSize="9" orientation="portrait" horizontalDpi="300" verticalDpi="300" r:id="rId1"/>
  <headerFooter>
    <oddFooter>&amp;C&amp;1#&amp;"Calibri,Обычный"&amp;10&amp;K000000Classified as Business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25</vt:i4>
      </vt:variant>
    </vt:vector>
  </HeadingPairs>
  <TitlesOfParts>
    <vt:vector size="25" baseType="lpstr">
      <vt:lpstr>Содержание </vt:lpstr>
      <vt:lpstr>Быстрый поиск по коду</vt:lpstr>
      <vt:lpstr>ICF-R</vt:lpstr>
      <vt:lpstr>SVA</vt:lpstr>
      <vt:lpstr>SVA-Q</vt:lpstr>
      <vt:lpstr>REG</vt:lpstr>
      <vt:lpstr>CHV</vt:lpstr>
      <vt:lpstr>SCA</vt:lpstr>
      <vt:lpstr>FIA</vt:lpstr>
      <vt:lpstr>SNV</vt:lpstr>
      <vt:lpstr>EVRA(T) </vt:lpstr>
      <vt:lpstr>ICS-R</vt:lpstr>
      <vt:lpstr>PM</vt:lpstr>
      <vt:lpstr>ICLX-R</vt:lpstr>
      <vt:lpstr>PMLX</vt:lpstr>
      <vt:lpstr>Пилоты</vt:lpstr>
      <vt:lpstr>OFV</vt:lpstr>
      <vt:lpstr>ORV</vt:lpstr>
      <vt:lpstr>ELS</vt:lpstr>
      <vt:lpstr>SFV-R</vt:lpstr>
      <vt:lpstr>DSV</vt:lpstr>
      <vt:lpstr>Смотроые стекла</vt:lpstr>
      <vt:lpstr>ICAD-R</vt:lpstr>
      <vt:lpstr>ЗИП</vt:lpstr>
      <vt:lpstr>ИСХОДНИК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Тазитдинов Рамиль</dc:creator>
  <dc:description/>
  <cp:lastModifiedBy>Тазитдинов Рамиль </cp:lastModifiedBy>
  <cp:revision>16</cp:revision>
  <dcterms:created xsi:type="dcterms:W3CDTF">2016-06-15T14:01:03Z</dcterms:created>
  <dcterms:modified xsi:type="dcterms:W3CDTF">2025-09-04T11:37:58Z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6a82de-332f-43b8-a8a7-1928fd67507f_ActionId">
    <vt:lpwstr>dc1ca378-6e64-486a-a21b-5093d586b098</vt:lpwstr>
  </property>
  <property fmtid="{D5CDD505-2E9C-101B-9397-08002B2CF9AE}" pid="3" name="MSIP_Label_8d6a82de-332f-43b8-a8a7-1928fd67507f_ContentBits">
    <vt:lpwstr>2</vt:lpwstr>
  </property>
  <property fmtid="{D5CDD505-2E9C-101B-9397-08002B2CF9AE}" pid="4" name="MSIP_Label_8d6a82de-332f-43b8-a8a7-1928fd67507f_Enabled">
    <vt:lpwstr>true</vt:lpwstr>
  </property>
  <property fmtid="{D5CDD505-2E9C-101B-9397-08002B2CF9AE}" pid="5" name="MSIP_Label_8d6a82de-332f-43b8-a8a7-1928fd67507f_Method">
    <vt:lpwstr>Standard</vt:lpwstr>
  </property>
  <property fmtid="{D5CDD505-2E9C-101B-9397-08002B2CF9AE}" pid="6" name="MSIP_Label_8d6a82de-332f-43b8-a8a7-1928fd67507f_Name">
    <vt:lpwstr>1. Business</vt:lpwstr>
  </property>
  <property fmtid="{D5CDD505-2E9C-101B-9397-08002B2CF9AE}" pid="7" name="MSIP_Label_8d6a82de-332f-43b8-a8a7-1928fd67507f_SetDate">
    <vt:lpwstr>2021-03-11T06:39:29Z</vt:lpwstr>
  </property>
  <property fmtid="{D5CDD505-2E9C-101B-9397-08002B2CF9AE}" pid="8" name="MSIP_Label_8d6a82de-332f-43b8-a8a7-1928fd67507f_SiteId">
    <vt:lpwstr>097464b8-069c-453e-9254-c17ec707310d</vt:lpwstr>
  </property>
</Properties>
</file>